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Default Extension="bin" ContentType="application/vnd.openxmlformats-officedocument.spreadsheetml.printerSettings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6840" windowHeight="4800" activeTab="0"/>
  </bookViews>
  <sheets>
    <sheet name="9 МЕС" sheetId="1" r:id="rId1"/>
    <sheet name="1 ПОЛУГОДИЕ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<sst xmlns="http://schemas.openxmlformats.org/spreadsheetml/2006/main" count="571" uniqueCount="83">
  <si>
    <t>ИТОГО</t>
  </si>
  <si>
    <t>Выработано теплоэнергии (т.Гкал)</t>
  </si>
  <si>
    <t xml:space="preserve">Оплата труда </t>
  </si>
  <si>
    <t>Начисления на оплату труда</t>
  </si>
  <si>
    <t>Амортиз.отчисления</t>
  </si>
  <si>
    <t>Возмещено из бюджета ( тыс.руб)</t>
  </si>
  <si>
    <t>Площадь отаплив.Жилфонда (м2)</t>
  </si>
  <si>
    <t>Утвержденный тариф 1 Гкал (руб.)</t>
  </si>
  <si>
    <t xml:space="preserve">               - население</t>
  </si>
  <si>
    <t xml:space="preserve">               - бюдж.организации</t>
  </si>
  <si>
    <t xml:space="preserve">               - прочие</t>
  </si>
  <si>
    <t xml:space="preserve">Материальные затраты, в т. ч. </t>
  </si>
  <si>
    <t xml:space="preserve">     - население (с учетом НДС)</t>
  </si>
  <si>
    <t xml:space="preserve">     - бюдж.организации (с НДС)</t>
  </si>
  <si>
    <t xml:space="preserve">     - прочие (с НДС)</t>
  </si>
  <si>
    <t>Расходы, всего (тыс.руб)</t>
  </si>
  <si>
    <t>Отпущено в сеть теплоэнергии (т.Гкал), в т.ч.</t>
  </si>
  <si>
    <t>Налоги</t>
  </si>
  <si>
    <t>Общехозяйственные расходы</t>
  </si>
  <si>
    <t>Ремонты</t>
  </si>
  <si>
    <t xml:space="preserve">               - возмещение из бюджета</t>
  </si>
  <si>
    <t>Доходы плановые (без НДС), тыс.р.</t>
  </si>
  <si>
    <t>Доходы плановые, всего (тыс. р.)</t>
  </si>
  <si>
    <t>Дебит. задолженность ЖКХ (т.р.)</t>
  </si>
  <si>
    <t>МУП Лисица</t>
  </si>
  <si>
    <t>Потери тепловой энергии в сетях</t>
  </si>
  <si>
    <t>то же, в % к отпуску в сеть</t>
  </si>
  <si>
    <t>Руководитель предприятия:__________________________     (ФИО)</t>
  </si>
  <si>
    <t>Главный бухгалтер:_____________________________(ФИО)</t>
  </si>
  <si>
    <t>исполнитель:____________________</t>
  </si>
  <si>
    <t>№ тел.________________</t>
  </si>
  <si>
    <t>ООО Гранит</t>
  </si>
  <si>
    <t>Доходы полученные, всего (т.р.)</t>
  </si>
  <si>
    <t>Полезный отпуск (т.Гкал), в т.ч.</t>
  </si>
  <si>
    <t>Биотек Ягодное</t>
  </si>
  <si>
    <t>Биотек Дружный</t>
  </si>
  <si>
    <t>Биотек Центральный</t>
  </si>
  <si>
    <t>ООО "БИО ТЭК 1"</t>
  </si>
  <si>
    <t>ООО "БИО ТЭК 2"</t>
  </si>
  <si>
    <t>Факт.себестоимость 1 Гкал (руб.)</t>
  </si>
  <si>
    <t>Полезный отпуск  (т.Гкал.)</t>
  </si>
  <si>
    <t>МУП Сайгаэнерго</t>
  </si>
  <si>
    <t>Финансовый результат, т.р</t>
  </si>
  <si>
    <t>ООО  БИО ТЭК С</t>
  </si>
  <si>
    <t>ОВР</t>
  </si>
  <si>
    <t>Возмещ-е из бюджета разницы в цене  (т.р)</t>
  </si>
  <si>
    <t>топливо (щепа) (тыс.м3)</t>
  </si>
  <si>
    <t>топливо (щепа) (тыс.руб.)</t>
  </si>
  <si>
    <t>собственное потребление</t>
  </si>
  <si>
    <t>Биотек Клюквинка</t>
  </si>
  <si>
    <t>Биотек Палочка</t>
  </si>
  <si>
    <t>Бюджетные организации,всего</t>
  </si>
  <si>
    <t>расчетным способом</t>
  </si>
  <si>
    <t>по приборам учета</t>
  </si>
  <si>
    <t>Площадь БУ, где расчеты за ТЭ осуществляются (м2)</t>
  </si>
  <si>
    <t>Население, всего</t>
  </si>
  <si>
    <t>Площадь жилых домов, где расчеты за ТЭ осуществляются (м2)</t>
  </si>
  <si>
    <t>Объем ТЭ, потребляемых в жилых многоквартирных домах</t>
  </si>
  <si>
    <t>Прочие организации</t>
  </si>
  <si>
    <t>топливо ( уголь)  ( тыс. тн)</t>
  </si>
  <si>
    <t>топливо ( уголь)  ( тыс. руб)</t>
  </si>
  <si>
    <t>топливо (дрова)  ( м3)</t>
  </si>
  <si>
    <t>топливо ( дрова)  ( тыс.руб)</t>
  </si>
  <si>
    <t>топливо ( ГСМ )   ( тыс.тн)</t>
  </si>
  <si>
    <t>топливо  ( ГСМ)   (тыс.руб)</t>
  </si>
  <si>
    <t>электроэнергия ( тыс.квт/ч)</t>
  </si>
  <si>
    <t>электроэнергия ( тыс.руб )</t>
  </si>
  <si>
    <t>транспортные расходы ( тыс.руб)</t>
  </si>
  <si>
    <t>материалы (тыс.руб.)</t>
  </si>
  <si>
    <t>прочие (тыс.руб)</t>
  </si>
  <si>
    <t>Численность потребителей (чел)</t>
  </si>
  <si>
    <t>Нужды ЖКХ</t>
  </si>
  <si>
    <t>Затраты  на собст. потреб.</t>
  </si>
  <si>
    <t xml:space="preserve"> </t>
  </si>
  <si>
    <t>С.И.Танасийчук</t>
  </si>
  <si>
    <t>Л.Г.Орлова</t>
  </si>
  <si>
    <t>35-110</t>
  </si>
  <si>
    <t>Отчетные данные по теплоснабжению за 6 мес. 2011года</t>
  </si>
  <si>
    <t>Другие расходы</t>
  </si>
  <si>
    <t>Отчетные данные по теплоснабжению за  2011года</t>
  </si>
  <si>
    <t>Отчетные данные по теплоснабжению за 1 полугодие 2012года</t>
  </si>
  <si>
    <t>Отчетные данные по теплоснабжению за 9 месяцев 2012года</t>
  </si>
  <si>
    <t>итого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</si>
</sst>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[$-FC19]d\ mmmm\ yyyy\ &quot;г.&quot;"/>
    <numFmt numFmtId="173" formatCode="0.0000000000"/>
  </numFmts>
  <fonts count="30">
    <font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0"/>
    </font>
    <font>
      <i/>
      <sz val="8"/>
      <name val="Arial Cyr"/>
      <family val="2"/>
    </font>
    <font>
      <b/>
      <sz val="9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24" borderId="10" xfId="0" applyFont="1" applyFill="1" applyBorder="1" applyAlignment="1">
      <alignment/>
    </xf>
    <xf numFmtId="0" fontId="3" fillId="25" borderId="10" xfId="0" applyFont="1" applyFill="1" applyBorder="1" applyAlignment="1">
      <alignment/>
    </xf>
    <xf numFmtId="170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1" fontId="0" fillId="0" borderId="0" xfId="0" applyNumberFormat="1" applyAlignment="1">
      <alignment/>
    </xf>
    <xf numFmtId="164" fontId="3" fillId="25" borderId="10" xfId="0" applyNumberFormat="1" applyFont="1" applyFill="1" applyBorder="1" applyAlignment="1">
      <alignment/>
    </xf>
    <xf numFmtId="0" fontId="2" fillId="22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2" fillId="3" borderId="10" xfId="0" applyFont="1" applyFill="1" applyBorder="1" applyAlignment="1">
      <alignment horizontal="center" vertical="center" wrapText="1"/>
    </xf>
    <xf numFmtId="170" fontId="3" fillId="3" borderId="10" xfId="0" applyNumberFormat="1" applyFont="1" applyFill="1" applyBorder="1" applyAlignment="1">
      <alignment/>
    </xf>
    <xf numFmtId="164" fontId="3" fillId="22" borderId="10" xfId="0" applyNumberFormat="1" applyFont="1" applyFill="1" applyBorder="1" applyAlignment="1">
      <alignment/>
    </xf>
    <xf numFmtId="0" fontId="3" fillId="22" borderId="10" xfId="0" applyFont="1" applyFill="1" applyBorder="1" applyAlignment="1">
      <alignment/>
    </xf>
    <xf numFmtId="2" fontId="3" fillId="22" borderId="10" xfId="0" applyNumberFormat="1" applyFont="1" applyFill="1" applyBorder="1" applyAlignment="1">
      <alignment/>
    </xf>
    <xf numFmtId="2" fontId="3" fillId="26" borderId="10" xfId="0" applyNumberFormat="1" applyFont="1" applyFill="1" applyBorder="1" applyAlignment="1">
      <alignment/>
    </xf>
    <xf numFmtId="0" fontId="3" fillId="26" borderId="10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2" fontId="3" fillId="0" borderId="10" xfId="0" applyNumberFormat="1" applyFont="1" applyBorder="1" applyAlignment="1">
      <alignment horizontal="left" indent="1"/>
    </xf>
    <xf numFmtId="0" fontId="5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71" fontId="3" fillId="0" borderId="10" xfId="0" applyNumberFormat="1" applyFont="1" applyBorder="1" applyAlignment="1">
      <alignment/>
    </xf>
    <xf numFmtId="164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169" fontId="3" fillId="0" borderId="10" xfId="0" applyNumberFormat="1" applyFont="1" applyBorder="1" applyAlignment="1">
      <alignment/>
    </xf>
    <xf numFmtId="169" fontId="3" fillId="3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24" borderId="10" xfId="0" applyFont="1" applyFill="1" applyBorder="1" applyAlignment="1">
      <alignment horizontal="left" indent="1"/>
    </xf>
    <xf numFmtId="0" fontId="0" fillId="0" borderId="0" xfId="0" applyFill="1" applyAlignment="1">
      <alignment/>
    </xf>
    <xf numFmtId="16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left" inden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171" fontId="3" fillId="25" borderId="10" xfId="0" applyNumberFormat="1" applyFont="1" applyFill="1" applyBorder="1" applyAlignment="1">
      <alignment/>
    </xf>
    <xf numFmtId="167" fontId="3" fillId="0" borderId="10" xfId="0" applyNumberFormat="1" applyFont="1" applyBorder="1" applyAlignment="1">
      <alignment/>
    </xf>
    <xf numFmtId="171" fontId="3" fillId="22" borderId="10" xfId="0" applyNumberFormat="1" applyFont="1" applyFill="1" applyBorder="1" applyAlignment="1">
      <alignment/>
    </xf>
    <xf numFmtId="171" fontId="0" fillId="0" borderId="10" xfId="0" applyNumberFormat="1" applyFont="1" applyBorder="1" applyAlignment="1">
      <alignment/>
    </xf>
    <xf numFmtId="171" fontId="2" fillId="0" borderId="10" xfId="0" applyNumberFormat="1" applyFont="1" applyBorder="1" applyAlignment="1">
      <alignment/>
    </xf>
    <xf numFmtId="167" fontId="3" fillId="3" borderId="10" xfId="0" applyNumberFormat="1" applyFont="1" applyFill="1" applyBorder="1" applyAlignment="1">
      <alignment/>
    </xf>
    <xf numFmtId="168" fontId="3" fillId="25" borderId="10" xfId="0" applyNumberFormat="1" applyFont="1" applyFill="1" applyBorder="1" applyAlignment="1">
      <alignment/>
    </xf>
    <xf numFmtId="169" fontId="3" fillId="25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168" fontId="3" fillId="3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2" fontId="4" fillId="0" borderId="11" xfId="0" applyNumberFormat="1" applyFont="1" applyBorder="1" applyAlignment="1">
      <alignment horizontal="left" vertical="center" wrapText="1"/>
    </xf>
    <xf numFmtId="2" fontId="4" fillId="0" borderId="12" xfId="0" applyNumberFormat="1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3" fillId="0" borderId="11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3" fillId="0" borderId="11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Удельный вес затрат в расходах по теплоснабжению в среднем по району (%)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2002г'!$A$59</c:f>
              <c:strCache>
                <c:ptCount val="1"/>
                <c:pt idx="0">
                  <c:v>Удельный вес затрат в расходах по теплоснабжению(%)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'[1]I полуг 2002г'!$A$61:$A$65</c:f>
              <c:strCache>
                <c:ptCount val="5"/>
                <c:pt idx="0">
                  <c:v>мат. затраты</c:v>
                </c:pt>
                <c:pt idx="1">
                  <c:v>оплата труда</c:v>
                </c:pt>
                <c:pt idx="2">
                  <c:v>начисления на оплату труда</c:v>
                </c:pt>
                <c:pt idx="3">
                  <c:v>амортиз. отчисления</c:v>
                </c:pt>
                <c:pt idx="4">
                  <c:v>прочие расходы</c:v>
                </c:pt>
              </c:strCache>
            </c:strRef>
          </c:cat>
          <c:val>
            <c:numRef>
              <c:f>'[1]I полуг 2002г'!$J$61:$J$65</c:f>
              <c:numCache>
                <c:ptCount val="5"/>
                <c:pt idx="0">
                  <c:v>42.95752266195004</c:v>
                </c:pt>
                <c:pt idx="1">
                  <c:v>26.514481538801682</c:v>
                </c:pt>
                <c:pt idx="2">
                  <c:v>9.31350873314172</c:v>
                </c:pt>
                <c:pt idx="3">
                  <c:v>1.5808091974353307</c:v>
                </c:pt>
                <c:pt idx="4">
                  <c:v>19.63367786867124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2002г'!$C$60</c:f>
              <c:strCache>
                <c:ptCount val="1"/>
                <c:pt idx="0">
                  <c:v>МП "Восток"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2002г'!$C$61:$C$65</c:f>
              <c:numCache>
                <c:ptCount val="5"/>
                <c:pt idx="0">
                  <c:v>35.40024998641378</c:v>
                </c:pt>
                <c:pt idx="1">
                  <c:v>26.976794739416338</c:v>
                </c:pt>
                <c:pt idx="2">
                  <c:v>9.227759360904301</c:v>
                </c:pt>
                <c:pt idx="3">
                  <c:v>1.440139122873757</c:v>
                </c:pt>
                <c:pt idx="4">
                  <c:v>26.95505679039183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2002г'!$G$60</c:f>
              <c:strCache>
                <c:ptCount val="1"/>
                <c:pt idx="0">
                  <c:v>ООО"Орл. лес" Центр.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2002г'!$G$61:$G$65</c:f>
              <c:numCache>
                <c:ptCount val="5"/>
                <c:pt idx="0">
                  <c:v>34.00537634408602</c:v>
                </c:pt>
                <c:pt idx="1">
                  <c:v>37.91666666666667</c:v>
                </c:pt>
                <c:pt idx="2">
                  <c:v>13.561827956989248</c:v>
                </c:pt>
                <c:pt idx="3">
                  <c:v>0.053763440860215055</c:v>
                </c:pt>
                <c:pt idx="4">
                  <c:v>14.46236559139785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Удельный вес затрат в расходах по теплоснабжению в среднем по району (%)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2002г'!$A$59</c:f>
              <c:strCache>
                <c:ptCount val="1"/>
                <c:pt idx="0">
                  <c:v>Удельный вес затрат в расходах по теплоснабжению(%)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'[1]I полуг 2002г'!$A$61:$A$65</c:f>
              <c:strCache>
                <c:ptCount val="5"/>
                <c:pt idx="0">
                  <c:v>мат. затраты</c:v>
                </c:pt>
                <c:pt idx="1">
                  <c:v>оплата труда</c:v>
                </c:pt>
                <c:pt idx="2">
                  <c:v>начисления на оплату труда</c:v>
                </c:pt>
                <c:pt idx="3">
                  <c:v>амортиз. отчисления</c:v>
                </c:pt>
                <c:pt idx="4">
                  <c:v>прочие расходы</c:v>
                </c:pt>
              </c:strCache>
            </c:strRef>
          </c:cat>
          <c:val>
            <c:numRef>
              <c:f>'[1]I полуг 2002г'!$J$61:$J$65</c:f>
              <c:numCache>
                <c:ptCount val="5"/>
                <c:pt idx="0">
                  <c:v>42.95752266195004</c:v>
                </c:pt>
                <c:pt idx="1">
                  <c:v>26.514481538801682</c:v>
                </c:pt>
                <c:pt idx="2">
                  <c:v>9.31350873314172</c:v>
                </c:pt>
                <c:pt idx="3">
                  <c:v>1.5808091974353307</c:v>
                </c:pt>
                <c:pt idx="4">
                  <c:v>19.63367786867124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Клюквинская с/а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2002г'!$B$61:$B$65</c:f>
              <c:numCache>
                <c:ptCount val="5"/>
                <c:pt idx="0">
                  <c:v>39.603443777719804</c:v>
                </c:pt>
                <c:pt idx="1">
                  <c:v>44.45603965562223</c:v>
                </c:pt>
                <c:pt idx="2">
                  <c:v>15.94051656665797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2002г'!$C$60</c:f>
              <c:strCache>
                <c:ptCount val="1"/>
                <c:pt idx="0">
                  <c:v>МП "Восток"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2002г'!$C$61:$C$65</c:f>
              <c:numCache>
                <c:ptCount val="5"/>
                <c:pt idx="0">
                  <c:v>35.40024998641378</c:v>
                </c:pt>
                <c:pt idx="1">
                  <c:v>26.976794739416338</c:v>
                </c:pt>
                <c:pt idx="2">
                  <c:v>9.227759360904301</c:v>
                </c:pt>
                <c:pt idx="3">
                  <c:v>1.440139122873757</c:v>
                </c:pt>
                <c:pt idx="4">
                  <c:v>26.95505679039183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2002г'!$D$60</c:f>
              <c:strCache>
                <c:ptCount val="1"/>
                <c:pt idx="0">
                  <c:v>МУП Катайга энерго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2002г'!$D$61:$D$65</c:f>
              <c:numCache>
                <c:ptCount val="5"/>
                <c:pt idx="0">
                  <c:v>39.43707538013588</c:v>
                </c:pt>
                <c:pt idx="1">
                  <c:v>25.01887199396096</c:v>
                </c:pt>
                <c:pt idx="2">
                  <c:v>8.735037204788094</c:v>
                </c:pt>
                <c:pt idx="3">
                  <c:v>8.508573277256552</c:v>
                </c:pt>
                <c:pt idx="4">
                  <c:v>18.300442143858515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2002г'!$E$60</c:f>
              <c:strCache>
                <c:ptCount val="1"/>
                <c:pt idx="0">
                  <c:v>МП "Заря"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2002г'!$E$61:$E$65</c:f>
              <c:numCache>
                <c:ptCount val="5"/>
                <c:pt idx="0">
                  <c:v>46.48076923076923</c:v>
                </c:pt>
                <c:pt idx="1">
                  <c:v>23.39423076923077</c:v>
                </c:pt>
                <c:pt idx="2">
                  <c:v>8.423076923076922</c:v>
                </c:pt>
                <c:pt idx="3">
                  <c:v>3.951923076923077</c:v>
                </c:pt>
                <c:pt idx="4">
                  <c:v>17.75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2002г'!$F$60</c:f>
              <c:strCache>
                <c:ptCount val="1"/>
                <c:pt idx="0">
                  <c:v>МП "Восход"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2002г'!$F$61:$F$65</c:f>
              <c:numCache>
                <c:ptCount val="5"/>
                <c:pt idx="0">
                  <c:v>61.957618567103935</c:v>
                </c:pt>
                <c:pt idx="1">
                  <c:v>11.927346115035318</c:v>
                </c:pt>
                <c:pt idx="2">
                  <c:v>4.298688193743693</c:v>
                </c:pt>
                <c:pt idx="3">
                  <c:v>0.9081735620585267</c:v>
                </c:pt>
                <c:pt idx="4">
                  <c:v>20.908173562058526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2002г'!$G$60</c:f>
              <c:strCache>
                <c:ptCount val="1"/>
                <c:pt idx="0">
                  <c:v>ООО"Орл. лес" Центр.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2002г'!$G$61:$G$65</c:f>
              <c:numCache>
                <c:ptCount val="5"/>
                <c:pt idx="0">
                  <c:v>34.00537634408602</c:v>
                </c:pt>
                <c:pt idx="1">
                  <c:v>37.91666666666667</c:v>
                </c:pt>
                <c:pt idx="2">
                  <c:v>13.561827956989248</c:v>
                </c:pt>
                <c:pt idx="3">
                  <c:v>0.053763440860215055</c:v>
                </c:pt>
                <c:pt idx="4">
                  <c:v>14.46236559139785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2002г'!$H$60</c:f>
              <c:strCache>
                <c:ptCount val="1"/>
                <c:pt idx="0">
                  <c:v>ООО"Орл. лес" Дружн.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2002г'!$H$61:$H$65</c:f>
              <c:numCache>
                <c:ptCount val="5"/>
                <c:pt idx="0">
                  <c:v>15.57293437606256</c:v>
                </c:pt>
                <c:pt idx="1">
                  <c:v>45.3927235634138</c:v>
                </c:pt>
                <c:pt idx="2">
                  <c:v>16.184971098265898</c:v>
                </c:pt>
                <c:pt idx="3">
                  <c:v>0.6120367222033322</c:v>
                </c:pt>
                <c:pt idx="4">
                  <c:v>22.237334240054405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Клюквинская с/а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2002г'!$B$61:$B$65</c:f>
              <c:numCache>
                <c:ptCount val="5"/>
                <c:pt idx="0">
                  <c:v>39.603443777719804</c:v>
                </c:pt>
                <c:pt idx="1">
                  <c:v>44.45603965562223</c:v>
                </c:pt>
                <c:pt idx="2">
                  <c:v>15.94051656665797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2002г'!$I$60</c:f>
              <c:strCache>
                <c:ptCount val="1"/>
                <c:pt idx="0">
                  <c:v>ПОЖКХ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2002г'!$I$61:$I$65</c:f>
              <c:numCache>
                <c:ptCount val="5"/>
                <c:pt idx="0">
                  <c:v>44.251132811553475</c:v>
                </c:pt>
                <c:pt idx="1">
                  <c:v>26.19036080350869</c:v>
                </c:pt>
                <c:pt idx="2">
                  <c:v>9.17637936465628</c:v>
                </c:pt>
                <c:pt idx="3">
                  <c:v>0.8614214058978895</c:v>
                </c:pt>
                <c:pt idx="4">
                  <c:v>19.520705614383676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2002г'!$C$60</c:f>
              <c:strCache>
                <c:ptCount val="1"/>
                <c:pt idx="0">
                  <c:v>МП "Восток"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2002г'!$C$61:$C$65</c:f>
              <c:numCache>
                <c:ptCount val="5"/>
                <c:pt idx="0">
                  <c:v>35.40024998641378</c:v>
                </c:pt>
                <c:pt idx="1">
                  <c:v>26.976794739416338</c:v>
                </c:pt>
                <c:pt idx="2">
                  <c:v>9.227759360904301</c:v>
                </c:pt>
                <c:pt idx="3">
                  <c:v>1.440139122873757</c:v>
                </c:pt>
                <c:pt idx="4">
                  <c:v>26.95505679039183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2002г'!$G$60</c:f>
              <c:strCache>
                <c:ptCount val="1"/>
                <c:pt idx="0">
                  <c:v>ООО"Орл. лес" Центр.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2002г'!$G$61:$G$65</c:f>
              <c:numCache>
                <c:ptCount val="5"/>
                <c:pt idx="0">
                  <c:v>34.00537634408602</c:v>
                </c:pt>
                <c:pt idx="1">
                  <c:v>37.91666666666667</c:v>
                </c:pt>
                <c:pt idx="2">
                  <c:v>13.561827956989248</c:v>
                </c:pt>
                <c:pt idx="3">
                  <c:v>0.053763440860215055</c:v>
                </c:pt>
                <c:pt idx="4">
                  <c:v>14.46236559139785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Удельный вес затрат в расходах по теплоснабжению в среднем по району (%)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2002г'!$A$59</c:f>
              <c:strCache>
                <c:ptCount val="1"/>
                <c:pt idx="0">
                  <c:v>Удельный вес затрат в расходах по теплоснабжению(%)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'[1]I полуг 2002г'!$A$61:$A$65</c:f>
              <c:strCache>
                <c:ptCount val="5"/>
                <c:pt idx="0">
                  <c:v>мат. затраты</c:v>
                </c:pt>
                <c:pt idx="1">
                  <c:v>оплата труда</c:v>
                </c:pt>
                <c:pt idx="2">
                  <c:v>начисления на оплату труда</c:v>
                </c:pt>
                <c:pt idx="3">
                  <c:v>амортиз. отчисления</c:v>
                </c:pt>
                <c:pt idx="4">
                  <c:v>прочие расходы</c:v>
                </c:pt>
              </c:strCache>
            </c:strRef>
          </c:cat>
          <c:val>
            <c:numRef>
              <c:f>'[1]I полуг 2002г'!$J$61:$J$65</c:f>
              <c:numCache>
                <c:ptCount val="5"/>
                <c:pt idx="0">
                  <c:v>42.95752266195004</c:v>
                </c:pt>
                <c:pt idx="1">
                  <c:v>26.514481538801682</c:v>
                </c:pt>
                <c:pt idx="2">
                  <c:v>9.31350873314172</c:v>
                </c:pt>
                <c:pt idx="3">
                  <c:v>1.5808091974353307</c:v>
                </c:pt>
                <c:pt idx="4">
                  <c:v>19.63367786867124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Клюквинская с/а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2002г'!$B$61:$B$65</c:f>
              <c:numCache>
                <c:ptCount val="5"/>
                <c:pt idx="0">
                  <c:v>39.603443777719804</c:v>
                </c:pt>
                <c:pt idx="1">
                  <c:v>44.45603965562223</c:v>
                </c:pt>
                <c:pt idx="2">
                  <c:v>15.94051656665797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2002г'!$C$60</c:f>
              <c:strCache>
                <c:ptCount val="1"/>
                <c:pt idx="0">
                  <c:v>МП "Восток"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2002г'!$C$61:$C$65</c:f>
              <c:numCache>
                <c:ptCount val="5"/>
                <c:pt idx="0">
                  <c:v>35.40024998641378</c:v>
                </c:pt>
                <c:pt idx="1">
                  <c:v>26.976794739416338</c:v>
                </c:pt>
                <c:pt idx="2">
                  <c:v>9.227759360904301</c:v>
                </c:pt>
                <c:pt idx="3">
                  <c:v>1.440139122873757</c:v>
                </c:pt>
                <c:pt idx="4">
                  <c:v>26.95505679039183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2002г'!$D$60</c:f>
              <c:strCache>
                <c:ptCount val="1"/>
                <c:pt idx="0">
                  <c:v>МУП Катайга энерго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2002г'!$D$61:$D$65</c:f>
              <c:numCache>
                <c:ptCount val="5"/>
                <c:pt idx="0">
                  <c:v>39.43707538013588</c:v>
                </c:pt>
                <c:pt idx="1">
                  <c:v>25.01887199396096</c:v>
                </c:pt>
                <c:pt idx="2">
                  <c:v>8.735037204788094</c:v>
                </c:pt>
                <c:pt idx="3">
                  <c:v>8.508573277256552</c:v>
                </c:pt>
                <c:pt idx="4">
                  <c:v>18.300442143858515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2002г'!$E$60</c:f>
              <c:strCache>
                <c:ptCount val="1"/>
                <c:pt idx="0">
                  <c:v>МП "Заря"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2002г'!$E$61:$E$65</c:f>
              <c:numCache>
                <c:ptCount val="5"/>
                <c:pt idx="0">
                  <c:v>46.48076923076923</c:v>
                </c:pt>
                <c:pt idx="1">
                  <c:v>23.39423076923077</c:v>
                </c:pt>
                <c:pt idx="2">
                  <c:v>8.423076923076922</c:v>
                </c:pt>
                <c:pt idx="3">
                  <c:v>3.951923076923077</c:v>
                </c:pt>
                <c:pt idx="4">
                  <c:v>17.75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2002г'!$F$60</c:f>
              <c:strCache>
                <c:ptCount val="1"/>
                <c:pt idx="0">
                  <c:v>МП "Восход"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2002г'!$F$61:$F$65</c:f>
              <c:numCache>
                <c:ptCount val="5"/>
                <c:pt idx="0">
                  <c:v>61.957618567103935</c:v>
                </c:pt>
                <c:pt idx="1">
                  <c:v>11.927346115035318</c:v>
                </c:pt>
                <c:pt idx="2">
                  <c:v>4.298688193743693</c:v>
                </c:pt>
                <c:pt idx="3">
                  <c:v>0.9081735620585267</c:v>
                </c:pt>
                <c:pt idx="4">
                  <c:v>20.908173562058526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2002г'!$G$60</c:f>
              <c:strCache>
                <c:ptCount val="1"/>
                <c:pt idx="0">
                  <c:v>ООО"Орл. лес" Центр.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2002г'!$G$61:$G$65</c:f>
              <c:numCache>
                <c:ptCount val="5"/>
                <c:pt idx="0">
                  <c:v>34.00537634408602</c:v>
                </c:pt>
                <c:pt idx="1">
                  <c:v>37.91666666666667</c:v>
                </c:pt>
                <c:pt idx="2">
                  <c:v>13.561827956989248</c:v>
                </c:pt>
                <c:pt idx="3">
                  <c:v>0.053763440860215055</c:v>
                </c:pt>
                <c:pt idx="4">
                  <c:v>14.46236559139785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2002г'!$C$60</c:f>
              <c:strCache>
                <c:ptCount val="1"/>
                <c:pt idx="0">
                  <c:v>МП "Восток"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2002г'!$C$61:$C$65</c:f>
              <c:numCache>
                <c:ptCount val="5"/>
                <c:pt idx="0">
                  <c:v>35.40024998641378</c:v>
                </c:pt>
                <c:pt idx="1">
                  <c:v>26.976794739416338</c:v>
                </c:pt>
                <c:pt idx="2">
                  <c:v>9.227759360904301</c:v>
                </c:pt>
                <c:pt idx="3">
                  <c:v>1.440139122873757</c:v>
                </c:pt>
                <c:pt idx="4">
                  <c:v>26.95505679039183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2002г'!$H$60</c:f>
              <c:strCache>
                <c:ptCount val="1"/>
                <c:pt idx="0">
                  <c:v>ООО"Орл. лес" Дружн.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2002г'!$H$61:$H$65</c:f>
              <c:numCache>
                <c:ptCount val="5"/>
                <c:pt idx="0">
                  <c:v>15.57293437606256</c:v>
                </c:pt>
                <c:pt idx="1">
                  <c:v>45.3927235634138</c:v>
                </c:pt>
                <c:pt idx="2">
                  <c:v>16.184971098265898</c:v>
                </c:pt>
                <c:pt idx="3">
                  <c:v>0.6120367222033322</c:v>
                </c:pt>
                <c:pt idx="4">
                  <c:v>22.237334240054405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2002г'!$I$60</c:f>
              <c:strCache>
                <c:ptCount val="1"/>
                <c:pt idx="0">
                  <c:v>ПОЖКХ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2002г'!$I$61:$I$65</c:f>
              <c:numCache>
                <c:ptCount val="5"/>
                <c:pt idx="0">
                  <c:v>44.251132811553475</c:v>
                </c:pt>
                <c:pt idx="1">
                  <c:v>26.19036080350869</c:v>
                </c:pt>
                <c:pt idx="2">
                  <c:v>9.17637936465628</c:v>
                </c:pt>
                <c:pt idx="3">
                  <c:v>0.8614214058978895</c:v>
                </c:pt>
                <c:pt idx="4">
                  <c:v>19.520705614383676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2002г'!$C$60</c:f>
              <c:strCache>
                <c:ptCount val="1"/>
                <c:pt idx="0">
                  <c:v>МП "Восток"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2002г'!$C$61:$C$65</c:f>
              <c:numCache>
                <c:ptCount val="5"/>
                <c:pt idx="0">
                  <c:v>35.40024998641378</c:v>
                </c:pt>
                <c:pt idx="1">
                  <c:v>26.976794739416338</c:v>
                </c:pt>
                <c:pt idx="2">
                  <c:v>9.227759360904301</c:v>
                </c:pt>
                <c:pt idx="3">
                  <c:v>1.440139122873757</c:v>
                </c:pt>
                <c:pt idx="4">
                  <c:v>26.95505679039183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2002г'!$G$60</c:f>
              <c:strCache>
                <c:ptCount val="1"/>
                <c:pt idx="0">
                  <c:v>ООО"Орл. лес" Центр.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2002г'!$G$61:$G$65</c:f>
              <c:numCache>
                <c:ptCount val="5"/>
                <c:pt idx="0">
                  <c:v>34.00537634408602</c:v>
                </c:pt>
                <c:pt idx="1">
                  <c:v>37.91666666666667</c:v>
                </c:pt>
                <c:pt idx="2">
                  <c:v>13.561827956989248</c:v>
                </c:pt>
                <c:pt idx="3">
                  <c:v>0.053763440860215055</c:v>
                </c:pt>
                <c:pt idx="4">
                  <c:v>14.46236559139785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2002г'!$D$60</c:f>
              <c:strCache>
                <c:ptCount val="1"/>
                <c:pt idx="0">
                  <c:v>МУП Катайга энерго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2002г'!$D$61:$D$65</c:f>
              <c:numCache>
                <c:ptCount val="5"/>
                <c:pt idx="0">
                  <c:v>39.43707538013588</c:v>
                </c:pt>
                <c:pt idx="1">
                  <c:v>25.01887199396096</c:v>
                </c:pt>
                <c:pt idx="2">
                  <c:v>8.735037204788094</c:v>
                </c:pt>
                <c:pt idx="3">
                  <c:v>8.508573277256552</c:v>
                </c:pt>
                <c:pt idx="4">
                  <c:v>18.300442143858515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2002г'!$H$60</c:f>
              <c:strCache>
                <c:ptCount val="1"/>
                <c:pt idx="0">
                  <c:v>ООО"Орл. лес" Дружн.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2002г'!$H$61:$H$65</c:f>
              <c:numCache>
                <c:ptCount val="5"/>
                <c:pt idx="0">
                  <c:v>15.57293437606256</c:v>
                </c:pt>
                <c:pt idx="1">
                  <c:v>45.3927235634138</c:v>
                </c:pt>
                <c:pt idx="2">
                  <c:v>16.184971098265898</c:v>
                </c:pt>
                <c:pt idx="3">
                  <c:v>0.6120367222033322</c:v>
                </c:pt>
                <c:pt idx="4">
                  <c:v>22.237334240054405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2002г'!$D$60</c:f>
              <c:strCache>
                <c:ptCount val="1"/>
                <c:pt idx="0">
                  <c:v>МУП Катайга энерго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2002г'!$D$61:$D$65</c:f>
              <c:numCache>
                <c:ptCount val="5"/>
                <c:pt idx="0">
                  <c:v>39.43707538013588</c:v>
                </c:pt>
                <c:pt idx="1">
                  <c:v>25.01887199396096</c:v>
                </c:pt>
                <c:pt idx="2">
                  <c:v>8.735037204788094</c:v>
                </c:pt>
                <c:pt idx="3">
                  <c:v>8.508573277256552</c:v>
                </c:pt>
                <c:pt idx="4">
                  <c:v>18.300442143858515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2002г'!$H$60</c:f>
              <c:strCache>
                <c:ptCount val="1"/>
                <c:pt idx="0">
                  <c:v>ООО"Орл. лес" Дружн.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2002г'!$H$61:$H$65</c:f>
              <c:numCache>
                <c:ptCount val="5"/>
                <c:pt idx="0">
                  <c:v>15.57293437606256</c:v>
                </c:pt>
                <c:pt idx="1">
                  <c:v>45.3927235634138</c:v>
                </c:pt>
                <c:pt idx="2">
                  <c:v>16.184971098265898</c:v>
                </c:pt>
                <c:pt idx="3">
                  <c:v>0.6120367222033322</c:v>
                </c:pt>
                <c:pt idx="4">
                  <c:v>22.237334240054405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2002г'!$D$60</c:f>
              <c:strCache>
                <c:ptCount val="1"/>
                <c:pt idx="0">
                  <c:v>МУП Катайга энерго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2002г'!$D$61:$D$65</c:f>
              <c:numCache>
                <c:ptCount val="5"/>
                <c:pt idx="0">
                  <c:v>39.43707538013588</c:v>
                </c:pt>
                <c:pt idx="1">
                  <c:v>25.01887199396096</c:v>
                </c:pt>
                <c:pt idx="2">
                  <c:v>8.735037204788094</c:v>
                </c:pt>
                <c:pt idx="3">
                  <c:v>8.508573277256552</c:v>
                </c:pt>
                <c:pt idx="4">
                  <c:v>18.300442143858515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2002г'!$H$60</c:f>
              <c:strCache>
                <c:ptCount val="1"/>
                <c:pt idx="0">
                  <c:v>ООО"Орл. лес" Дружн.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2002г'!$H$61:$H$65</c:f>
              <c:numCache>
                <c:ptCount val="5"/>
                <c:pt idx="0">
                  <c:v>15.57293437606256</c:v>
                </c:pt>
                <c:pt idx="1">
                  <c:v>45.3927235634138</c:v>
                </c:pt>
                <c:pt idx="2">
                  <c:v>16.184971098265898</c:v>
                </c:pt>
                <c:pt idx="3">
                  <c:v>0.6120367222033322</c:v>
                </c:pt>
                <c:pt idx="4">
                  <c:v>22.237334240054405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2002г'!$D$60</c:f>
              <c:strCache>
                <c:ptCount val="1"/>
                <c:pt idx="0">
                  <c:v>МУП Катайга энерго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2002г'!$D$61:$D$65</c:f>
              <c:numCache>
                <c:ptCount val="5"/>
                <c:pt idx="0">
                  <c:v>39.43707538013588</c:v>
                </c:pt>
                <c:pt idx="1">
                  <c:v>25.01887199396096</c:v>
                </c:pt>
                <c:pt idx="2">
                  <c:v>8.735037204788094</c:v>
                </c:pt>
                <c:pt idx="3">
                  <c:v>8.508573277256552</c:v>
                </c:pt>
                <c:pt idx="4">
                  <c:v>18.300442143858515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Удельный вес затрат в расходах по теплоснабжению в среднем по району (%)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2002г'!$A$59</c:f>
              <c:strCache>
                <c:ptCount val="1"/>
                <c:pt idx="0">
                  <c:v>Удельный вес затрат в расходах по теплоснабжению(%)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'[1]I полуг 2002г'!$A$61:$A$65</c:f>
              <c:strCache>
                <c:ptCount val="5"/>
                <c:pt idx="0">
                  <c:v>мат. затраты</c:v>
                </c:pt>
                <c:pt idx="1">
                  <c:v>оплата труда</c:v>
                </c:pt>
                <c:pt idx="2">
                  <c:v>начисления на оплату труда</c:v>
                </c:pt>
                <c:pt idx="3">
                  <c:v>амортиз. отчисления</c:v>
                </c:pt>
                <c:pt idx="4">
                  <c:v>прочие расходы</c:v>
                </c:pt>
              </c:strCache>
            </c:strRef>
          </c:cat>
          <c:val>
            <c:numRef>
              <c:f>'[1]I полуг 2002г'!$J$61:$J$65</c:f>
              <c:numCache>
                <c:ptCount val="5"/>
                <c:pt idx="0">
                  <c:v>42.95752266195004</c:v>
                </c:pt>
                <c:pt idx="1">
                  <c:v>26.514481538801682</c:v>
                </c:pt>
                <c:pt idx="2">
                  <c:v>9.31350873314172</c:v>
                </c:pt>
                <c:pt idx="3">
                  <c:v>1.5808091974353307</c:v>
                </c:pt>
                <c:pt idx="4">
                  <c:v>19.63367786867124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Клюквинская с/а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2002г'!$B$61:$B$65</c:f>
              <c:numCache>
                <c:ptCount val="5"/>
                <c:pt idx="0">
                  <c:v>39.603443777719804</c:v>
                </c:pt>
                <c:pt idx="1">
                  <c:v>44.45603965562223</c:v>
                </c:pt>
                <c:pt idx="2">
                  <c:v>15.94051656665797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2002г'!$C$60</c:f>
              <c:strCache>
                <c:ptCount val="1"/>
                <c:pt idx="0">
                  <c:v>МП "Восток"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2002г'!$C$61:$C$65</c:f>
              <c:numCache>
                <c:ptCount val="5"/>
                <c:pt idx="0">
                  <c:v>35.40024998641378</c:v>
                </c:pt>
                <c:pt idx="1">
                  <c:v>26.976794739416338</c:v>
                </c:pt>
                <c:pt idx="2">
                  <c:v>9.227759360904301</c:v>
                </c:pt>
                <c:pt idx="3">
                  <c:v>1.440139122873757</c:v>
                </c:pt>
                <c:pt idx="4">
                  <c:v>26.95505679039183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2002г'!$D$60</c:f>
              <c:strCache>
                <c:ptCount val="1"/>
                <c:pt idx="0">
                  <c:v>МУП Катайга энерго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2002г'!$D$61:$D$65</c:f>
              <c:numCache>
                <c:ptCount val="5"/>
                <c:pt idx="0">
                  <c:v>39.43707538013588</c:v>
                </c:pt>
                <c:pt idx="1">
                  <c:v>25.01887199396096</c:v>
                </c:pt>
                <c:pt idx="2">
                  <c:v>8.735037204788094</c:v>
                </c:pt>
                <c:pt idx="3">
                  <c:v>8.508573277256552</c:v>
                </c:pt>
                <c:pt idx="4">
                  <c:v>18.300442143858515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2002г'!$E$60</c:f>
              <c:strCache>
                <c:ptCount val="1"/>
                <c:pt idx="0">
                  <c:v>МП "Заря"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2002г'!$E$61:$E$65</c:f>
              <c:numCache>
                <c:ptCount val="5"/>
                <c:pt idx="0">
                  <c:v>46.48076923076923</c:v>
                </c:pt>
                <c:pt idx="1">
                  <c:v>23.39423076923077</c:v>
                </c:pt>
                <c:pt idx="2">
                  <c:v>8.423076923076922</c:v>
                </c:pt>
                <c:pt idx="3">
                  <c:v>3.951923076923077</c:v>
                </c:pt>
                <c:pt idx="4">
                  <c:v>17.75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2002г'!$F$60</c:f>
              <c:strCache>
                <c:ptCount val="1"/>
                <c:pt idx="0">
                  <c:v>МП "Восход"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2002г'!$F$61:$F$65</c:f>
              <c:numCache>
                <c:ptCount val="5"/>
                <c:pt idx="0">
                  <c:v>61.957618567103935</c:v>
                </c:pt>
                <c:pt idx="1">
                  <c:v>11.927346115035318</c:v>
                </c:pt>
                <c:pt idx="2">
                  <c:v>4.298688193743693</c:v>
                </c:pt>
                <c:pt idx="3">
                  <c:v>0.9081735620585267</c:v>
                </c:pt>
                <c:pt idx="4">
                  <c:v>20.908173562058526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2002г'!$G$60</c:f>
              <c:strCache>
                <c:ptCount val="1"/>
                <c:pt idx="0">
                  <c:v>ООО"Орл. лес" Центр.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2002г'!$G$61:$G$65</c:f>
              <c:numCache>
                <c:ptCount val="5"/>
                <c:pt idx="0">
                  <c:v>34.00537634408602</c:v>
                </c:pt>
                <c:pt idx="1">
                  <c:v>37.91666666666667</c:v>
                </c:pt>
                <c:pt idx="2">
                  <c:v>13.561827956989248</c:v>
                </c:pt>
                <c:pt idx="3">
                  <c:v>0.053763440860215055</c:v>
                </c:pt>
                <c:pt idx="4">
                  <c:v>14.46236559139785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2002г'!$H$60</c:f>
              <c:strCache>
                <c:ptCount val="1"/>
                <c:pt idx="0">
                  <c:v>ООО"Орл. лес" Дружн.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2002г'!$H$61:$H$65</c:f>
              <c:numCache>
                <c:ptCount val="5"/>
                <c:pt idx="0">
                  <c:v>15.57293437606256</c:v>
                </c:pt>
                <c:pt idx="1">
                  <c:v>45.3927235634138</c:v>
                </c:pt>
                <c:pt idx="2">
                  <c:v>16.184971098265898</c:v>
                </c:pt>
                <c:pt idx="3">
                  <c:v>0.6120367222033322</c:v>
                </c:pt>
                <c:pt idx="4">
                  <c:v>22.237334240054405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2002г'!$I$60</c:f>
              <c:strCache>
                <c:ptCount val="1"/>
                <c:pt idx="0">
                  <c:v>ПОЖКХ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2002г'!$I$61:$I$65</c:f>
              <c:numCache>
                <c:ptCount val="5"/>
                <c:pt idx="0">
                  <c:v>44.251132811553475</c:v>
                </c:pt>
                <c:pt idx="1">
                  <c:v>26.19036080350869</c:v>
                </c:pt>
                <c:pt idx="2">
                  <c:v>9.17637936465628</c:v>
                </c:pt>
                <c:pt idx="3">
                  <c:v>0.8614214058978895</c:v>
                </c:pt>
                <c:pt idx="4">
                  <c:v>19.520705614383676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2002г'!$C$60</c:f>
              <c:strCache>
                <c:ptCount val="1"/>
                <c:pt idx="0">
                  <c:v>МП "Восток"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2002г'!$C$61:$C$65</c:f>
              <c:numCache>
                <c:ptCount val="5"/>
                <c:pt idx="0">
                  <c:v>35.40024998641378</c:v>
                </c:pt>
                <c:pt idx="1">
                  <c:v>26.976794739416338</c:v>
                </c:pt>
                <c:pt idx="2">
                  <c:v>9.227759360904301</c:v>
                </c:pt>
                <c:pt idx="3">
                  <c:v>1.440139122873757</c:v>
                </c:pt>
                <c:pt idx="4">
                  <c:v>26.95505679039183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2002г'!$E$60</c:f>
              <c:strCache>
                <c:ptCount val="1"/>
                <c:pt idx="0">
                  <c:v>МП "Заря"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2002г'!$E$61:$E$65</c:f>
              <c:numCache>
                <c:ptCount val="5"/>
                <c:pt idx="0">
                  <c:v>46.48076923076923</c:v>
                </c:pt>
                <c:pt idx="1">
                  <c:v>23.39423076923077</c:v>
                </c:pt>
                <c:pt idx="2">
                  <c:v>8.423076923076922</c:v>
                </c:pt>
                <c:pt idx="3">
                  <c:v>3.951923076923077</c:v>
                </c:pt>
                <c:pt idx="4">
                  <c:v>17.75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2002г'!$G$60</c:f>
              <c:strCache>
                <c:ptCount val="1"/>
                <c:pt idx="0">
                  <c:v>ООО"Орл. лес" Центр.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2002г'!$G$61:$G$65</c:f>
              <c:numCache>
                <c:ptCount val="5"/>
                <c:pt idx="0">
                  <c:v>34.00537634408602</c:v>
                </c:pt>
                <c:pt idx="1">
                  <c:v>37.91666666666667</c:v>
                </c:pt>
                <c:pt idx="2">
                  <c:v>13.561827956989248</c:v>
                </c:pt>
                <c:pt idx="3">
                  <c:v>0.053763440860215055</c:v>
                </c:pt>
                <c:pt idx="4">
                  <c:v>14.46236559139785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Удельный вес затрат в расходах по теплоснабжению в среднем по району (%)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2002г'!$A$59</c:f>
              <c:strCache>
                <c:ptCount val="1"/>
                <c:pt idx="0">
                  <c:v>Удельный вес затрат в расходах по теплоснабжению(%)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'[1]I полуг 2002г'!$A$61:$A$65</c:f>
              <c:strCache>
                <c:ptCount val="5"/>
                <c:pt idx="0">
                  <c:v>мат. затраты</c:v>
                </c:pt>
                <c:pt idx="1">
                  <c:v>оплата труда</c:v>
                </c:pt>
                <c:pt idx="2">
                  <c:v>начисления на оплату труда</c:v>
                </c:pt>
                <c:pt idx="3">
                  <c:v>амортиз. отчисления</c:v>
                </c:pt>
                <c:pt idx="4">
                  <c:v>прочие расходы</c:v>
                </c:pt>
              </c:strCache>
            </c:strRef>
          </c:cat>
          <c:val>
            <c:numRef>
              <c:f>'[1]I полуг 2002г'!$J$61:$J$65</c:f>
              <c:numCache>
                <c:ptCount val="5"/>
                <c:pt idx="0">
                  <c:v>42.95752266195004</c:v>
                </c:pt>
                <c:pt idx="1">
                  <c:v>26.514481538801682</c:v>
                </c:pt>
                <c:pt idx="2">
                  <c:v>9.31350873314172</c:v>
                </c:pt>
                <c:pt idx="3">
                  <c:v>1.5808091974353307</c:v>
                </c:pt>
                <c:pt idx="4">
                  <c:v>19.63367786867124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Клюквинская с/а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2002г'!$B$61:$B$65</c:f>
              <c:numCache>
                <c:ptCount val="5"/>
                <c:pt idx="0">
                  <c:v>39.603443777719804</c:v>
                </c:pt>
                <c:pt idx="1">
                  <c:v>44.45603965562223</c:v>
                </c:pt>
                <c:pt idx="2">
                  <c:v>15.94051656665797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2002г'!$C$60</c:f>
              <c:strCache>
                <c:ptCount val="1"/>
                <c:pt idx="0">
                  <c:v>МП "Восток"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2002г'!$C$61:$C$65</c:f>
              <c:numCache>
                <c:ptCount val="5"/>
                <c:pt idx="0">
                  <c:v>35.40024998641378</c:v>
                </c:pt>
                <c:pt idx="1">
                  <c:v>26.976794739416338</c:v>
                </c:pt>
                <c:pt idx="2">
                  <c:v>9.227759360904301</c:v>
                </c:pt>
                <c:pt idx="3">
                  <c:v>1.440139122873757</c:v>
                </c:pt>
                <c:pt idx="4">
                  <c:v>26.95505679039183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2002г'!$D$60</c:f>
              <c:strCache>
                <c:ptCount val="1"/>
                <c:pt idx="0">
                  <c:v>МУП Катайга энерго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2002г'!$D$61:$D$65</c:f>
              <c:numCache>
                <c:ptCount val="5"/>
                <c:pt idx="0">
                  <c:v>39.43707538013588</c:v>
                </c:pt>
                <c:pt idx="1">
                  <c:v>25.01887199396096</c:v>
                </c:pt>
                <c:pt idx="2">
                  <c:v>8.735037204788094</c:v>
                </c:pt>
                <c:pt idx="3">
                  <c:v>8.508573277256552</c:v>
                </c:pt>
                <c:pt idx="4">
                  <c:v>18.300442143858515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2002г'!$E$60</c:f>
              <c:strCache>
                <c:ptCount val="1"/>
                <c:pt idx="0">
                  <c:v>МП "Заря"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2002г'!$E$61:$E$65</c:f>
              <c:numCache>
                <c:ptCount val="5"/>
                <c:pt idx="0">
                  <c:v>46.48076923076923</c:v>
                </c:pt>
                <c:pt idx="1">
                  <c:v>23.39423076923077</c:v>
                </c:pt>
                <c:pt idx="2">
                  <c:v>8.423076923076922</c:v>
                </c:pt>
                <c:pt idx="3">
                  <c:v>3.951923076923077</c:v>
                </c:pt>
                <c:pt idx="4">
                  <c:v>17.75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2002г'!$F$60</c:f>
              <c:strCache>
                <c:ptCount val="1"/>
                <c:pt idx="0">
                  <c:v>МП "Восход"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2002г'!$F$61:$F$65</c:f>
              <c:numCache>
                <c:ptCount val="5"/>
                <c:pt idx="0">
                  <c:v>61.957618567103935</c:v>
                </c:pt>
                <c:pt idx="1">
                  <c:v>11.927346115035318</c:v>
                </c:pt>
                <c:pt idx="2">
                  <c:v>4.298688193743693</c:v>
                </c:pt>
                <c:pt idx="3">
                  <c:v>0.9081735620585267</c:v>
                </c:pt>
                <c:pt idx="4">
                  <c:v>20.908173562058526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2002г'!$G$60</c:f>
              <c:strCache>
                <c:ptCount val="1"/>
                <c:pt idx="0">
                  <c:v>ООО"Орл. лес" Центр.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2002г'!$G$61:$G$65</c:f>
              <c:numCache>
                <c:ptCount val="5"/>
                <c:pt idx="0">
                  <c:v>34.00537634408602</c:v>
                </c:pt>
                <c:pt idx="1">
                  <c:v>37.91666666666667</c:v>
                </c:pt>
                <c:pt idx="2">
                  <c:v>13.561827956989248</c:v>
                </c:pt>
                <c:pt idx="3">
                  <c:v>0.053763440860215055</c:v>
                </c:pt>
                <c:pt idx="4">
                  <c:v>14.46236559139785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2002г'!$H$60</c:f>
              <c:strCache>
                <c:ptCount val="1"/>
                <c:pt idx="0">
                  <c:v>ООО"Орл. лес" Дружн.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2002г'!$H$61:$H$65</c:f>
              <c:numCache>
                <c:ptCount val="5"/>
                <c:pt idx="0">
                  <c:v>15.57293437606256</c:v>
                </c:pt>
                <c:pt idx="1">
                  <c:v>45.3927235634138</c:v>
                </c:pt>
                <c:pt idx="2">
                  <c:v>16.184971098265898</c:v>
                </c:pt>
                <c:pt idx="3">
                  <c:v>0.6120367222033322</c:v>
                </c:pt>
                <c:pt idx="4">
                  <c:v>22.237334240054405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2002г'!$I$60</c:f>
              <c:strCache>
                <c:ptCount val="1"/>
                <c:pt idx="0">
                  <c:v>ПОЖКХ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2002г'!$I$61:$I$65</c:f>
              <c:numCache>
                <c:ptCount val="5"/>
                <c:pt idx="0">
                  <c:v>44.251132811553475</c:v>
                </c:pt>
                <c:pt idx="1">
                  <c:v>26.19036080350869</c:v>
                </c:pt>
                <c:pt idx="2">
                  <c:v>9.17637936465628</c:v>
                </c:pt>
                <c:pt idx="3">
                  <c:v>0.8614214058978895</c:v>
                </c:pt>
                <c:pt idx="4">
                  <c:v>19.520705614383676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2002г'!$F$60</c:f>
              <c:strCache>
                <c:ptCount val="1"/>
                <c:pt idx="0">
                  <c:v>МП "Восход"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2002г'!$F$61:$F$65</c:f>
              <c:numCache>
                <c:ptCount val="5"/>
                <c:pt idx="0">
                  <c:v>61.957618567103935</c:v>
                </c:pt>
                <c:pt idx="1">
                  <c:v>11.927346115035318</c:v>
                </c:pt>
                <c:pt idx="2">
                  <c:v>4.298688193743693</c:v>
                </c:pt>
                <c:pt idx="3">
                  <c:v>0.9081735620585267</c:v>
                </c:pt>
                <c:pt idx="4">
                  <c:v>20.908173562058526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2002г'!$C$60</c:f>
              <c:strCache>
                <c:ptCount val="1"/>
                <c:pt idx="0">
                  <c:v>МП "Восток"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2002г'!$C$61:$C$65</c:f>
              <c:numCache>
                <c:ptCount val="5"/>
                <c:pt idx="0">
                  <c:v>35.40024998641378</c:v>
                </c:pt>
                <c:pt idx="1">
                  <c:v>26.976794739416338</c:v>
                </c:pt>
                <c:pt idx="2">
                  <c:v>9.227759360904301</c:v>
                </c:pt>
                <c:pt idx="3">
                  <c:v>1.440139122873757</c:v>
                </c:pt>
                <c:pt idx="4">
                  <c:v>26.95505679039183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2002г'!$G$60</c:f>
              <c:strCache>
                <c:ptCount val="1"/>
                <c:pt idx="0">
                  <c:v>ООО"Орл. лес" Центр.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2002г'!$G$61:$G$65</c:f>
              <c:numCache>
                <c:ptCount val="5"/>
                <c:pt idx="0">
                  <c:v>34.00537634408602</c:v>
                </c:pt>
                <c:pt idx="1">
                  <c:v>37.91666666666667</c:v>
                </c:pt>
                <c:pt idx="2">
                  <c:v>13.561827956989248</c:v>
                </c:pt>
                <c:pt idx="3">
                  <c:v>0.053763440860215055</c:v>
                </c:pt>
                <c:pt idx="4">
                  <c:v>14.46236559139785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Удельный вес затрат в расходах по теплоснабжению в среднем по району (%)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2002г'!$A$59</c:f>
              <c:strCache>
                <c:ptCount val="1"/>
                <c:pt idx="0">
                  <c:v>Удельный вес затрат в расходах по теплоснабжению(%)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'[1]I полуг 2002г'!$A$61:$A$65</c:f>
              <c:strCache>
                <c:ptCount val="5"/>
                <c:pt idx="0">
                  <c:v>мат. затраты</c:v>
                </c:pt>
                <c:pt idx="1">
                  <c:v>оплата труда</c:v>
                </c:pt>
                <c:pt idx="2">
                  <c:v>начисления на оплату труда</c:v>
                </c:pt>
                <c:pt idx="3">
                  <c:v>амортиз. отчисления</c:v>
                </c:pt>
                <c:pt idx="4">
                  <c:v>прочие расходы</c:v>
                </c:pt>
              </c:strCache>
            </c:strRef>
          </c:cat>
          <c:val>
            <c:numRef>
              <c:f>'[1]I полуг 2002г'!$J$61:$J$65</c:f>
              <c:numCache>
                <c:ptCount val="5"/>
                <c:pt idx="0">
                  <c:v>42.95752266195004</c:v>
                </c:pt>
                <c:pt idx="1">
                  <c:v>26.514481538801682</c:v>
                </c:pt>
                <c:pt idx="2">
                  <c:v>9.31350873314172</c:v>
                </c:pt>
                <c:pt idx="3">
                  <c:v>1.5808091974353307</c:v>
                </c:pt>
                <c:pt idx="4">
                  <c:v>19.63367786867124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Клюквинская с/а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2002г'!$B$61:$B$65</c:f>
              <c:numCache>
                <c:ptCount val="5"/>
                <c:pt idx="0">
                  <c:v>39.603443777719804</c:v>
                </c:pt>
                <c:pt idx="1">
                  <c:v>44.45603965562223</c:v>
                </c:pt>
                <c:pt idx="2">
                  <c:v>15.94051656665797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2002г'!$C$60</c:f>
              <c:strCache>
                <c:ptCount val="1"/>
                <c:pt idx="0">
                  <c:v>МП "Восток"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2002г'!$C$61:$C$65</c:f>
              <c:numCache>
                <c:ptCount val="5"/>
                <c:pt idx="0">
                  <c:v>35.40024998641378</c:v>
                </c:pt>
                <c:pt idx="1">
                  <c:v>26.976794739416338</c:v>
                </c:pt>
                <c:pt idx="2">
                  <c:v>9.227759360904301</c:v>
                </c:pt>
                <c:pt idx="3">
                  <c:v>1.440139122873757</c:v>
                </c:pt>
                <c:pt idx="4">
                  <c:v>26.95505679039183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2002г'!$D$60</c:f>
              <c:strCache>
                <c:ptCount val="1"/>
                <c:pt idx="0">
                  <c:v>МУП Катайга энерго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2002г'!$D$61:$D$65</c:f>
              <c:numCache>
                <c:ptCount val="5"/>
                <c:pt idx="0">
                  <c:v>39.43707538013588</c:v>
                </c:pt>
                <c:pt idx="1">
                  <c:v>25.01887199396096</c:v>
                </c:pt>
                <c:pt idx="2">
                  <c:v>8.735037204788094</c:v>
                </c:pt>
                <c:pt idx="3">
                  <c:v>8.508573277256552</c:v>
                </c:pt>
                <c:pt idx="4">
                  <c:v>18.300442143858515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2002г'!$E$60</c:f>
              <c:strCache>
                <c:ptCount val="1"/>
                <c:pt idx="0">
                  <c:v>МП "Заря"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2002г'!$E$61:$E$65</c:f>
              <c:numCache>
                <c:ptCount val="5"/>
                <c:pt idx="0">
                  <c:v>46.48076923076923</c:v>
                </c:pt>
                <c:pt idx="1">
                  <c:v>23.39423076923077</c:v>
                </c:pt>
                <c:pt idx="2">
                  <c:v>8.423076923076922</c:v>
                </c:pt>
                <c:pt idx="3">
                  <c:v>3.951923076923077</c:v>
                </c:pt>
                <c:pt idx="4">
                  <c:v>17.75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2002г'!$F$60</c:f>
              <c:strCache>
                <c:ptCount val="1"/>
                <c:pt idx="0">
                  <c:v>МП "Восход"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2002г'!$F$61:$F$65</c:f>
              <c:numCache>
                <c:ptCount val="5"/>
                <c:pt idx="0">
                  <c:v>61.957618567103935</c:v>
                </c:pt>
                <c:pt idx="1">
                  <c:v>11.927346115035318</c:v>
                </c:pt>
                <c:pt idx="2">
                  <c:v>4.298688193743693</c:v>
                </c:pt>
                <c:pt idx="3">
                  <c:v>0.9081735620585267</c:v>
                </c:pt>
                <c:pt idx="4">
                  <c:v>20.908173562058526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2002г'!$G$60</c:f>
              <c:strCache>
                <c:ptCount val="1"/>
                <c:pt idx="0">
                  <c:v>ООО"Орл. лес" Центр.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2002г'!$G$61:$G$65</c:f>
              <c:numCache>
                <c:ptCount val="5"/>
                <c:pt idx="0">
                  <c:v>34.00537634408602</c:v>
                </c:pt>
                <c:pt idx="1">
                  <c:v>37.91666666666667</c:v>
                </c:pt>
                <c:pt idx="2">
                  <c:v>13.561827956989248</c:v>
                </c:pt>
                <c:pt idx="3">
                  <c:v>0.053763440860215055</c:v>
                </c:pt>
                <c:pt idx="4">
                  <c:v>14.46236559139785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2002г'!$H$60</c:f>
              <c:strCache>
                <c:ptCount val="1"/>
                <c:pt idx="0">
                  <c:v>ООО"Орл. лес" Дружн.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2002г'!$H$61:$H$65</c:f>
              <c:numCache>
                <c:ptCount val="5"/>
                <c:pt idx="0">
                  <c:v>15.57293437606256</c:v>
                </c:pt>
                <c:pt idx="1">
                  <c:v>45.3927235634138</c:v>
                </c:pt>
                <c:pt idx="2">
                  <c:v>16.184971098265898</c:v>
                </c:pt>
                <c:pt idx="3">
                  <c:v>0.6120367222033322</c:v>
                </c:pt>
                <c:pt idx="4">
                  <c:v>22.237334240054405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2002г'!$G$60</c:f>
              <c:strCache>
                <c:ptCount val="1"/>
                <c:pt idx="0">
                  <c:v>ООО"Орл. лес" Центр.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2002г'!$G$61:$G$65</c:f>
              <c:numCache>
                <c:ptCount val="5"/>
                <c:pt idx="0">
                  <c:v>34.00537634408602</c:v>
                </c:pt>
                <c:pt idx="1">
                  <c:v>37.91666666666667</c:v>
                </c:pt>
                <c:pt idx="2">
                  <c:v>13.561827956989248</c:v>
                </c:pt>
                <c:pt idx="3">
                  <c:v>0.053763440860215055</c:v>
                </c:pt>
                <c:pt idx="4">
                  <c:v>14.46236559139785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2002г'!$I$60</c:f>
              <c:strCache>
                <c:ptCount val="1"/>
                <c:pt idx="0">
                  <c:v>ПОЖКХ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2002г'!$I$61:$I$65</c:f>
              <c:numCache>
                <c:ptCount val="5"/>
                <c:pt idx="0">
                  <c:v>44.251132811553475</c:v>
                </c:pt>
                <c:pt idx="1">
                  <c:v>26.19036080350869</c:v>
                </c:pt>
                <c:pt idx="2">
                  <c:v>9.17637936465628</c:v>
                </c:pt>
                <c:pt idx="3">
                  <c:v>0.8614214058978895</c:v>
                </c:pt>
                <c:pt idx="4">
                  <c:v>19.520705614383676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2002г'!$C$60</c:f>
              <c:strCache>
                <c:ptCount val="1"/>
                <c:pt idx="0">
                  <c:v>МП "Восток"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2002г'!$C$61:$C$65</c:f>
              <c:numCache>
                <c:ptCount val="5"/>
                <c:pt idx="0">
                  <c:v>35.40024998641378</c:v>
                </c:pt>
                <c:pt idx="1">
                  <c:v>26.976794739416338</c:v>
                </c:pt>
                <c:pt idx="2">
                  <c:v>9.227759360904301</c:v>
                </c:pt>
                <c:pt idx="3">
                  <c:v>1.440139122873757</c:v>
                </c:pt>
                <c:pt idx="4">
                  <c:v>26.95505679039183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2002г'!$G$60</c:f>
              <c:strCache>
                <c:ptCount val="1"/>
                <c:pt idx="0">
                  <c:v>ООО"Орл. лес" Центр.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2002г'!$G$61:$G$65</c:f>
              <c:numCache>
                <c:ptCount val="5"/>
                <c:pt idx="0">
                  <c:v>34.00537634408602</c:v>
                </c:pt>
                <c:pt idx="1">
                  <c:v>37.91666666666667</c:v>
                </c:pt>
                <c:pt idx="2">
                  <c:v>13.561827956989248</c:v>
                </c:pt>
                <c:pt idx="3">
                  <c:v>0.053763440860215055</c:v>
                </c:pt>
                <c:pt idx="4">
                  <c:v>14.46236559139785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2002г'!$H$60</c:f>
              <c:strCache>
                <c:ptCount val="1"/>
                <c:pt idx="0">
                  <c:v>ООО"Орл. лес" Дружн.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2002г'!$H$61:$H$65</c:f>
              <c:numCache>
                <c:ptCount val="5"/>
                <c:pt idx="0">
                  <c:v>15.57293437606256</c:v>
                </c:pt>
                <c:pt idx="1">
                  <c:v>45.3927235634138</c:v>
                </c:pt>
                <c:pt idx="2">
                  <c:v>16.184971098265898</c:v>
                </c:pt>
                <c:pt idx="3">
                  <c:v>0.6120367222033322</c:v>
                </c:pt>
                <c:pt idx="4">
                  <c:v>22.237334240054405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2002г'!$I$60</c:f>
              <c:strCache>
                <c:ptCount val="1"/>
                <c:pt idx="0">
                  <c:v>ПОЖКХ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2002г'!$I$61:$I$65</c:f>
              <c:numCache>
                <c:ptCount val="5"/>
                <c:pt idx="0">
                  <c:v>44.251132811553475</c:v>
                </c:pt>
                <c:pt idx="1">
                  <c:v>26.19036080350869</c:v>
                </c:pt>
                <c:pt idx="2">
                  <c:v>9.17637936465628</c:v>
                </c:pt>
                <c:pt idx="3">
                  <c:v>0.8614214058978895</c:v>
                </c:pt>
                <c:pt idx="4">
                  <c:v>19.520705614383676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chart" Target="/xl/charts/chart44.xml" /><Relationship Id="rId6" Type="http://schemas.openxmlformats.org/officeDocument/2006/relationships/chart" Target="/xl/charts/chart45.xml" /><Relationship Id="rId7" Type="http://schemas.openxmlformats.org/officeDocument/2006/relationships/chart" Target="/xl/charts/chart46.xml" /><Relationship Id="rId8" Type="http://schemas.openxmlformats.org/officeDocument/2006/relationships/chart" Target="/xl/charts/chart47.xml" /><Relationship Id="rId9" Type="http://schemas.openxmlformats.org/officeDocument/2006/relationships/chart" Target="/xl/charts/chart48.xml" /><Relationship Id="rId10" Type="http://schemas.openxmlformats.org/officeDocument/2006/relationships/chart" Target="/xl/charts/chart49.xml" /><Relationship Id="rId11" Type="http://schemas.openxmlformats.org/officeDocument/2006/relationships/chart" Target="/xl/charts/chart50.xml" /><Relationship Id="rId12" Type="http://schemas.openxmlformats.org/officeDocument/2006/relationships/chart" Target="/xl/charts/chart51.xml" /><Relationship Id="rId13" Type="http://schemas.openxmlformats.org/officeDocument/2006/relationships/chart" Target="/xl/charts/chart52.xml" /><Relationship Id="rId14" Type="http://schemas.openxmlformats.org/officeDocument/2006/relationships/chart" Target="/xl/charts/chart53.xml" /><Relationship Id="rId15" Type="http://schemas.openxmlformats.org/officeDocument/2006/relationships/chart" Target="/xl/charts/chart54.xml" /><Relationship Id="rId16" Type="http://schemas.openxmlformats.org/officeDocument/2006/relationships/chart" Target="/xl/charts/chart55.xml" /><Relationship Id="rId17" Type="http://schemas.openxmlformats.org/officeDocument/2006/relationships/chart" Target="/xl/charts/chart56.xml" /><Relationship Id="rId18" Type="http://schemas.openxmlformats.org/officeDocument/2006/relationships/chart" Target="/xl/charts/chart57.xml" /><Relationship Id="rId19" Type="http://schemas.openxmlformats.org/officeDocument/2006/relationships/chart" Target="/xl/charts/chart58.xml" /><Relationship Id="rId20" Type="http://schemas.openxmlformats.org/officeDocument/2006/relationships/chart" Target="/xl/charts/chart59.xml" /><Relationship Id="rId21" Type="http://schemas.openxmlformats.org/officeDocument/2006/relationships/chart" Target="/xl/charts/chart60.xml" /><Relationship Id="rId22" Type="http://schemas.openxmlformats.org/officeDocument/2006/relationships/chart" Target="/xl/charts/chart61.xml" /><Relationship Id="rId23" Type="http://schemas.openxmlformats.org/officeDocument/2006/relationships/chart" Target="/xl/charts/chart62.xml" /><Relationship Id="rId24" Type="http://schemas.openxmlformats.org/officeDocument/2006/relationships/chart" Target="/xl/charts/chart63.xml" /><Relationship Id="rId25" Type="http://schemas.openxmlformats.org/officeDocument/2006/relationships/chart" Target="/xl/charts/chart64.xml" /><Relationship Id="rId26" Type="http://schemas.openxmlformats.org/officeDocument/2006/relationships/chart" Target="/xl/charts/chart65.xml" /><Relationship Id="rId27" Type="http://schemas.openxmlformats.org/officeDocument/2006/relationships/chart" Target="/xl/charts/chart66.xml" /><Relationship Id="rId28" Type="http://schemas.openxmlformats.org/officeDocument/2006/relationships/chart" Target="/xl/charts/chart67.xml" /><Relationship Id="rId29" Type="http://schemas.openxmlformats.org/officeDocument/2006/relationships/chart" Target="/xl/charts/chart68.xml" /><Relationship Id="rId30" Type="http://schemas.openxmlformats.org/officeDocument/2006/relationships/chart" Target="/xl/charts/chart69.xml" /><Relationship Id="rId31" Type="http://schemas.openxmlformats.org/officeDocument/2006/relationships/chart" Target="/xl/charts/chart70.xml" /><Relationship Id="rId32" Type="http://schemas.openxmlformats.org/officeDocument/2006/relationships/chart" Target="/xl/charts/chart71.xml" /><Relationship Id="rId33" Type="http://schemas.openxmlformats.org/officeDocument/2006/relationships/chart" Target="/xl/charts/chart7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76</xdr:row>
      <xdr:rowOff>0</xdr:rowOff>
    </xdr:from>
    <xdr:to>
      <xdr:col>13</xdr:col>
      <xdr:colOff>0</xdr:colOff>
      <xdr:row>76</xdr:row>
      <xdr:rowOff>0</xdr:rowOff>
    </xdr:to>
    <xdr:graphicFrame>
      <xdr:nvGraphicFramePr>
        <xdr:cNvPr id="1" name="Диаграмма 1"/>
        <xdr:cNvGraphicFramePr/>
      </xdr:nvGraphicFramePr>
      <xdr:xfrm>
        <a:off x="19050" y="13163550"/>
        <a:ext cx="5600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76</xdr:row>
      <xdr:rowOff>0</xdr:rowOff>
    </xdr:from>
    <xdr:to>
      <xdr:col>1</xdr:col>
      <xdr:colOff>0</xdr:colOff>
      <xdr:row>76</xdr:row>
      <xdr:rowOff>0</xdr:rowOff>
    </xdr:to>
    <xdr:graphicFrame>
      <xdr:nvGraphicFramePr>
        <xdr:cNvPr id="2" name="Диаграмма 2"/>
        <xdr:cNvGraphicFramePr/>
      </xdr:nvGraphicFramePr>
      <xdr:xfrm>
        <a:off x="19050" y="13163550"/>
        <a:ext cx="3181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4</xdr:col>
      <xdr:colOff>0</xdr:colOff>
      <xdr:row>76</xdr:row>
      <xdr:rowOff>0</xdr:rowOff>
    </xdr:to>
    <xdr:graphicFrame>
      <xdr:nvGraphicFramePr>
        <xdr:cNvPr id="3" name="Диаграмма 3"/>
        <xdr:cNvGraphicFramePr/>
      </xdr:nvGraphicFramePr>
      <xdr:xfrm>
        <a:off x="3200400" y="131635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76</xdr:row>
      <xdr:rowOff>0</xdr:rowOff>
    </xdr:from>
    <xdr:to>
      <xdr:col>6</xdr:col>
      <xdr:colOff>19050</xdr:colOff>
      <xdr:row>76</xdr:row>
      <xdr:rowOff>0</xdr:rowOff>
    </xdr:to>
    <xdr:graphicFrame>
      <xdr:nvGraphicFramePr>
        <xdr:cNvPr id="4" name="Диаграмма 4"/>
        <xdr:cNvGraphicFramePr/>
      </xdr:nvGraphicFramePr>
      <xdr:xfrm>
        <a:off x="3200400" y="13163550"/>
        <a:ext cx="12858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76</xdr:row>
      <xdr:rowOff>0</xdr:rowOff>
    </xdr:from>
    <xdr:to>
      <xdr:col>13</xdr:col>
      <xdr:colOff>0</xdr:colOff>
      <xdr:row>76</xdr:row>
      <xdr:rowOff>0</xdr:rowOff>
    </xdr:to>
    <xdr:graphicFrame>
      <xdr:nvGraphicFramePr>
        <xdr:cNvPr id="5" name="Диаграмма 5"/>
        <xdr:cNvGraphicFramePr/>
      </xdr:nvGraphicFramePr>
      <xdr:xfrm>
        <a:off x="4486275" y="13163550"/>
        <a:ext cx="1133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76</xdr:row>
      <xdr:rowOff>0</xdr:rowOff>
    </xdr:from>
    <xdr:to>
      <xdr:col>1</xdr:col>
      <xdr:colOff>0</xdr:colOff>
      <xdr:row>76</xdr:row>
      <xdr:rowOff>0</xdr:rowOff>
    </xdr:to>
    <xdr:graphicFrame>
      <xdr:nvGraphicFramePr>
        <xdr:cNvPr id="6" name="Диаграмма 6"/>
        <xdr:cNvGraphicFramePr/>
      </xdr:nvGraphicFramePr>
      <xdr:xfrm>
        <a:off x="19050" y="13163550"/>
        <a:ext cx="31813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4</xdr:col>
      <xdr:colOff>0</xdr:colOff>
      <xdr:row>76</xdr:row>
      <xdr:rowOff>0</xdr:rowOff>
    </xdr:to>
    <xdr:graphicFrame>
      <xdr:nvGraphicFramePr>
        <xdr:cNvPr id="7" name="Диаграмма 7"/>
        <xdr:cNvGraphicFramePr/>
      </xdr:nvGraphicFramePr>
      <xdr:xfrm>
        <a:off x="3200400" y="13163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0</xdr:colOff>
      <xdr:row>76</xdr:row>
      <xdr:rowOff>0</xdr:rowOff>
    </xdr:from>
    <xdr:to>
      <xdr:col>6</xdr:col>
      <xdr:colOff>0</xdr:colOff>
      <xdr:row>76</xdr:row>
      <xdr:rowOff>0</xdr:rowOff>
    </xdr:to>
    <xdr:graphicFrame>
      <xdr:nvGraphicFramePr>
        <xdr:cNvPr id="8" name="Диаграмма 8"/>
        <xdr:cNvGraphicFramePr/>
      </xdr:nvGraphicFramePr>
      <xdr:xfrm>
        <a:off x="3200400" y="13163550"/>
        <a:ext cx="12858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19050</xdr:colOff>
      <xdr:row>76</xdr:row>
      <xdr:rowOff>0</xdr:rowOff>
    </xdr:from>
    <xdr:to>
      <xdr:col>13</xdr:col>
      <xdr:colOff>0</xdr:colOff>
      <xdr:row>76</xdr:row>
      <xdr:rowOff>0</xdr:rowOff>
    </xdr:to>
    <xdr:graphicFrame>
      <xdr:nvGraphicFramePr>
        <xdr:cNvPr id="9" name="Диаграмма 9"/>
        <xdr:cNvGraphicFramePr/>
      </xdr:nvGraphicFramePr>
      <xdr:xfrm>
        <a:off x="4486275" y="13163550"/>
        <a:ext cx="11334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3200400" y="1316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оплата труда</a:t>
          </a:r>
        </a:p>
      </xdr:txBody>
    </xdr:sp>
    <xdr:clientData/>
  </xdr:twoCellAnchor>
  <xdr:twoCellAnchor>
    <xdr:from>
      <xdr:col>0</xdr:col>
      <xdr:colOff>200025</xdr:colOff>
      <xdr:row>76</xdr:row>
      <xdr:rowOff>0</xdr:rowOff>
    </xdr:from>
    <xdr:to>
      <xdr:col>0</xdr:col>
      <xdr:colOff>1543050</xdr:colOff>
      <xdr:row>76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200025" y="13163550"/>
          <a:ext cx="1352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начисления на оплату труда</a:t>
          </a:r>
        </a:p>
      </xdr:txBody>
    </xdr:sp>
    <xdr:clientData/>
  </xdr:twoCellAnchor>
  <xdr:twoCellAnchor>
    <xdr:from>
      <xdr:col>0</xdr:col>
      <xdr:colOff>285750</xdr:colOff>
      <xdr:row>76</xdr:row>
      <xdr:rowOff>0</xdr:rowOff>
    </xdr:from>
    <xdr:to>
      <xdr:col>0</xdr:col>
      <xdr:colOff>1514475</xdr:colOff>
      <xdr:row>76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285750" y="13163550"/>
          <a:ext cx="1228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амортиз. отчисления</a:t>
          </a:r>
        </a:p>
      </xdr:txBody>
    </xdr:sp>
    <xdr:clientData/>
  </xdr:twoCellAnchor>
  <xdr:twoCellAnchor>
    <xdr:from>
      <xdr:col>0</xdr:col>
      <xdr:colOff>828675</xdr:colOff>
      <xdr:row>76</xdr:row>
      <xdr:rowOff>0</xdr:rowOff>
    </xdr:from>
    <xdr:to>
      <xdr:col>0</xdr:col>
      <xdr:colOff>1790700</xdr:colOff>
      <xdr:row>76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828675" y="13163550"/>
          <a:ext cx="962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прочие расходы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14" name="Диаграмма 14"/>
        <xdr:cNvGraphicFramePr/>
      </xdr:nvGraphicFramePr>
      <xdr:xfrm>
        <a:off x="3200400" y="131635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15" name="Диаграмма 15"/>
        <xdr:cNvGraphicFramePr/>
      </xdr:nvGraphicFramePr>
      <xdr:xfrm>
        <a:off x="3200400" y="131635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76</xdr:row>
      <xdr:rowOff>0</xdr:rowOff>
    </xdr:from>
    <xdr:to>
      <xdr:col>2</xdr:col>
      <xdr:colOff>0</xdr:colOff>
      <xdr:row>76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3200400" y="1316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оплата труда</a:t>
          </a:r>
        </a:p>
      </xdr:txBody>
    </xdr:sp>
    <xdr:clientData/>
  </xdr:twoCellAnchor>
  <xdr:twoCellAnchor>
    <xdr:from>
      <xdr:col>0</xdr:col>
      <xdr:colOff>19050</xdr:colOff>
      <xdr:row>157</xdr:row>
      <xdr:rowOff>0</xdr:rowOff>
    </xdr:from>
    <xdr:to>
      <xdr:col>13</xdr:col>
      <xdr:colOff>0</xdr:colOff>
      <xdr:row>157</xdr:row>
      <xdr:rowOff>0</xdr:rowOff>
    </xdr:to>
    <xdr:graphicFrame>
      <xdr:nvGraphicFramePr>
        <xdr:cNvPr id="17" name="Диаграмма 17"/>
        <xdr:cNvGraphicFramePr/>
      </xdr:nvGraphicFramePr>
      <xdr:xfrm>
        <a:off x="19050" y="26860500"/>
        <a:ext cx="56007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157</xdr:row>
      <xdr:rowOff>0</xdr:rowOff>
    </xdr:from>
    <xdr:to>
      <xdr:col>1</xdr:col>
      <xdr:colOff>0</xdr:colOff>
      <xdr:row>157</xdr:row>
      <xdr:rowOff>0</xdr:rowOff>
    </xdr:to>
    <xdr:graphicFrame>
      <xdr:nvGraphicFramePr>
        <xdr:cNvPr id="18" name="Диаграмма 18"/>
        <xdr:cNvGraphicFramePr/>
      </xdr:nvGraphicFramePr>
      <xdr:xfrm>
        <a:off x="19050" y="26860500"/>
        <a:ext cx="31813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0</xdr:colOff>
      <xdr:row>157</xdr:row>
      <xdr:rowOff>0</xdr:rowOff>
    </xdr:from>
    <xdr:to>
      <xdr:col>4</xdr:col>
      <xdr:colOff>0</xdr:colOff>
      <xdr:row>157</xdr:row>
      <xdr:rowOff>0</xdr:rowOff>
    </xdr:to>
    <xdr:graphicFrame>
      <xdr:nvGraphicFramePr>
        <xdr:cNvPr id="19" name="Диаграмма 19"/>
        <xdr:cNvGraphicFramePr/>
      </xdr:nvGraphicFramePr>
      <xdr:xfrm>
        <a:off x="3200400" y="2686050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0</xdr:colOff>
      <xdr:row>157</xdr:row>
      <xdr:rowOff>0</xdr:rowOff>
    </xdr:from>
    <xdr:to>
      <xdr:col>6</xdr:col>
      <xdr:colOff>19050</xdr:colOff>
      <xdr:row>157</xdr:row>
      <xdr:rowOff>0</xdr:rowOff>
    </xdr:to>
    <xdr:graphicFrame>
      <xdr:nvGraphicFramePr>
        <xdr:cNvPr id="20" name="Диаграмма 20"/>
        <xdr:cNvGraphicFramePr/>
      </xdr:nvGraphicFramePr>
      <xdr:xfrm>
        <a:off x="3200400" y="26860500"/>
        <a:ext cx="128587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0</xdr:colOff>
      <xdr:row>157</xdr:row>
      <xdr:rowOff>0</xdr:rowOff>
    </xdr:from>
    <xdr:to>
      <xdr:col>13</xdr:col>
      <xdr:colOff>0</xdr:colOff>
      <xdr:row>157</xdr:row>
      <xdr:rowOff>0</xdr:rowOff>
    </xdr:to>
    <xdr:graphicFrame>
      <xdr:nvGraphicFramePr>
        <xdr:cNvPr id="21" name="Диаграмма 21"/>
        <xdr:cNvGraphicFramePr/>
      </xdr:nvGraphicFramePr>
      <xdr:xfrm>
        <a:off x="4486275" y="26860500"/>
        <a:ext cx="113347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19050</xdr:colOff>
      <xdr:row>157</xdr:row>
      <xdr:rowOff>0</xdr:rowOff>
    </xdr:from>
    <xdr:to>
      <xdr:col>1</xdr:col>
      <xdr:colOff>0</xdr:colOff>
      <xdr:row>157</xdr:row>
      <xdr:rowOff>0</xdr:rowOff>
    </xdr:to>
    <xdr:graphicFrame>
      <xdr:nvGraphicFramePr>
        <xdr:cNvPr id="22" name="Диаграмма 22"/>
        <xdr:cNvGraphicFramePr/>
      </xdr:nvGraphicFramePr>
      <xdr:xfrm>
        <a:off x="19050" y="26860500"/>
        <a:ext cx="31813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</xdr:col>
      <xdr:colOff>0</xdr:colOff>
      <xdr:row>157</xdr:row>
      <xdr:rowOff>0</xdr:rowOff>
    </xdr:from>
    <xdr:to>
      <xdr:col>4</xdr:col>
      <xdr:colOff>0</xdr:colOff>
      <xdr:row>157</xdr:row>
      <xdr:rowOff>0</xdr:rowOff>
    </xdr:to>
    <xdr:graphicFrame>
      <xdr:nvGraphicFramePr>
        <xdr:cNvPr id="23" name="Диаграмма 23"/>
        <xdr:cNvGraphicFramePr/>
      </xdr:nvGraphicFramePr>
      <xdr:xfrm>
        <a:off x="3200400" y="2686050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0</xdr:colOff>
      <xdr:row>157</xdr:row>
      <xdr:rowOff>0</xdr:rowOff>
    </xdr:from>
    <xdr:to>
      <xdr:col>6</xdr:col>
      <xdr:colOff>0</xdr:colOff>
      <xdr:row>157</xdr:row>
      <xdr:rowOff>0</xdr:rowOff>
    </xdr:to>
    <xdr:graphicFrame>
      <xdr:nvGraphicFramePr>
        <xdr:cNvPr id="24" name="Диаграмма 24"/>
        <xdr:cNvGraphicFramePr/>
      </xdr:nvGraphicFramePr>
      <xdr:xfrm>
        <a:off x="3200400" y="26860500"/>
        <a:ext cx="128587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</xdr:col>
      <xdr:colOff>19050</xdr:colOff>
      <xdr:row>157</xdr:row>
      <xdr:rowOff>0</xdr:rowOff>
    </xdr:from>
    <xdr:to>
      <xdr:col>13</xdr:col>
      <xdr:colOff>0</xdr:colOff>
      <xdr:row>157</xdr:row>
      <xdr:rowOff>0</xdr:rowOff>
    </xdr:to>
    <xdr:graphicFrame>
      <xdr:nvGraphicFramePr>
        <xdr:cNvPr id="25" name="Диаграмма 25"/>
        <xdr:cNvGraphicFramePr/>
      </xdr:nvGraphicFramePr>
      <xdr:xfrm>
        <a:off x="4486275" y="26860500"/>
        <a:ext cx="113347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0</xdr:colOff>
      <xdr:row>157</xdr:row>
      <xdr:rowOff>0</xdr:rowOff>
    </xdr:from>
    <xdr:to>
      <xdr:col>3</xdr:col>
      <xdr:colOff>0</xdr:colOff>
      <xdr:row>157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3200400" y="2686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оплата труда</a:t>
          </a:r>
        </a:p>
      </xdr:txBody>
    </xdr:sp>
    <xdr:clientData/>
  </xdr:twoCellAnchor>
  <xdr:twoCellAnchor>
    <xdr:from>
      <xdr:col>0</xdr:col>
      <xdr:colOff>200025</xdr:colOff>
      <xdr:row>157</xdr:row>
      <xdr:rowOff>0</xdr:rowOff>
    </xdr:from>
    <xdr:to>
      <xdr:col>0</xdr:col>
      <xdr:colOff>1543050</xdr:colOff>
      <xdr:row>157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200025" y="26860500"/>
          <a:ext cx="1352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начисления на оплату труда</a:t>
          </a:r>
        </a:p>
      </xdr:txBody>
    </xdr:sp>
    <xdr:clientData/>
  </xdr:twoCellAnchor>
  <xdr:twoCellAnchor>
    <xdr:from>
      <xdr:col>0</xdr:col>
      <xdr:colOff>285750</xdr:colOff>
      <xdr:row>157</xdr:row>
      <xdr:rowOff>0</xdr:rowOff>
    </xdr:from>
    <xdr:to>
      <xdr:col>0</xdr:col>
      <xdr:colOff>1514475</xdr:colOff>
      <xdr:row>157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285750" y="26860500"/>
          <a:ext cx="1228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амортиз. отчисления</a:t>
          </a:r>
        </a:p>
      </xdr:txBody>
    </xdr:sp>
    <xdr:clientData/>
  </xdr:twoCellAnchor>
  <xdr:twoCellAnchor>
    <xdr:from>
      <xdr:col>0</xdr:col>
      <xdr:colOff>828675</xdr:colOff>
      <xdr:row>157</xdr:row>
      <xdr:rowOff>0</xdr:rowOff>
    </xdr:from>
    <xdr:to>
      <xdr:col>0</xdr:col>
      <xdr:colOff>1790700</xdr:colOff>
      <xdr:row>157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828675" y="26860500"/>
          <a:ext cx="962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прочие расходы</a:t>
          </a:r>
        </a:p>
      </xdr:txBody>
    </xdr:sp>
    <xdr:clientData/>
  </xdr:twoCellAnchor>
  <xdr:twoCellAnchor>
    <xdr:from>
      <xdr:col>1</xdr:col>
      <xdr:colOff>0</xdr:colOff>
      <xdr:row>157</xdr:row>
      <xdr:rowOff>0</xdr:rowOff>
    </xdr:from>
    <xdr:to>
      <xdr:col>3</xdr:col>
      <xdr:colOff>0</xdr:colOff>
      <xdr:row>157</xdr:row>
      <xdr:rowOff>0</xdr:rowOff>
    </xdr:to>
    <xdr:graphicFrame>
      <xdr:nvGraphicFramePr>
        <xdr:cNvPr id="30" name="Диаграмма 30"/>
        <xdr:cNvGraphicFramePr/>
      </xdr:nvGraphicFramePr>
      <xdr:xfrm>
        <a:off x="3200400" y="2686050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0</xdr:colOff>
      <xdr:row>157</xdr:row>
      <xdr:rowOff>0</xdr:rowOff>
    </xdr:from>
    <xdr:to>
      <xdr:col>3</xdr:col>
      <xdr:colOff>0</xdr:colOff>
      <xdr:row>157</xdr:row>
      <xdr:rowOff>0</xdr:rowOff>
    </xdr:to>
    <xdr:graphicFrame>
      <xdr:nvGraphicFramePr>
        <xdr:cNvPr id="31" name="Диаграмма 31"/>
        <xdr:cNvGraphicFramePr/>
      </xdr:nvGraphicFramePr>
      <xdr:xfrm>
        <a:off x="3200400" y="2686050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0</xdr:colOff>
      <xdr:row>157</xdr:row>
      <xdr:rowOff>0</xdr:rowOff>
    </xdr:from>
    <xdr:to>
      <xdr:col>2</xdr:col>
      <xdr:colOff>0</xdr:colOff>
      <xdr:row>157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3200400" y="2686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оплата труда</a:t>
          </a:r>
        </a:p>
      </xdr:txBody>
    </xdr:sp>
    <xdr:clientData/>
  </xdr:twoCellAnchor>
  <xdr:twoCellAnchor>
    <xdr:from>
      <xdr:col>0</xdr:col>
      <xdr:colOff>19050</xdr:colOff>
      <xdr:row>238</xdr:row>
      <xdr:rowOff>0</xdr:rowOff>
    </xdr:from>
    <xdr:to>
      <xdr:col>13</xdr:col>
      <xdr:colOff>0</xdr:colOff>
      <xdr:row>238</xdr:row>
      <xdr:rowOff>0</xdr:rowOff>
    </xdr:to>
    <xdr:graphicFrame>
      <xdr:nvGraphicFramePr>
        <xdr:cNvPr id="33" name="Диаграмма 33"/>
        <xdr:cNvGraphicFramePr/>
      </xdr:nvGraphicFramePr>
      <xdr:xfrm>
        <a:off x="19050" y="40557450"/>
        <a:ext cx="56007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19050</xdr:colOff>
      <xdr:row>238</xdr:row>
      <xdr:rowOff>0</xdr:rowOff>
    </xdr:from>
    <xdr:to>
      <xdr:col>1</xdr:col>
      <xdr:colOff>0</xdr:colOff>
      <xdr:row>238</xdr:row>
      <xdr:rowOff>0</xdr:rowOff>
    </xdr:to>
    <xdr:graphicFrame>
      <xdr:nvGraphicFramePr>
        <xdr:cNvPr id="34" name="Диаграмма 34"/>
        <xdr:cNvGraphicFramePr/>
      </xdr:nvGraphicFramePr>
      <xdr:xfrm>
        <a:off x="19050" y="40557450"/>
        <a:ext cx="318135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</xdr:col>
      <xdr:colOff>0</xdr:colOff>
      <xdr:row>238</xdr:row>
      <xdr:rowOff>0</xdr:rowOff>
    </xdr:from>
    <xdr:to>
      <xdr:col>4</xdr:col>
      <xdr:colOff>0</xdr:colOff>
      <xdr:row>238</xdr:row>
      <xdr:rowOff>0</xdr:rowOff>
    </xdr:to>
    <xdr:graphicFrame>
      <xdr:nvGraphicFramePr>
        <xdr:cNvPr id="35" name="Диаграмма 35"/>
        <xdr:cNvGraphicFramePr/>
      </xdr:nvGraphicFramePr>
      <xdr:xfrm>
        <a:off x="3200400" y="40557450"/>
        <a:ext cx="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0</xdr:colOff>
      <xdr:row>238</xdr:row>
      <xdr:rowOff>0</xdr:rowOff>
    </xdr:from>
    <xdr:to>
      <xdr:col>6</xdr:col>
      <xdr:colOff>19050</xdr:colOff>
      <xdr:row>238</xdr:row>
      <xdr:rowOff>0</xdr:rowOff>
    </xdr:to>
    <xdr:graphicFrame>
      <xdr:nvGraphicFramePr>
        <xdr:cNvPr id="36" name="Диаграмма 36"/>
        <xdr:cNvGraphicFramePr/>
      </xdr:nvGraphicFramePr>
      <xdr:xfrm>
        <a:off x="3200400" y="40557450"/>
        <a:ext cx="128587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6</xdr:col>
      <xdr:colOff>0</xdr:colOff>
      <xdr:row>238</xdr:row>
      <xdr:rowOff>0</xdr:rowOff>
    </xdr:from>
    <xdr:to>
      <xdr:col>13</xdr:col>
      <xdr:colOff>0</xdr:colOff>
      <xdr:row>238</xdr:row>
      <xdr:rowOff>0</xdr:rowOff>
    </xdr:to>
    <xdr:graphicFrame>
      <xdr:nvGraphicFramePr>
        <xdr:cNvPr id="37" name="Диаграмма 37"/>
        <xdr:cNvGraphicFramePr/>
      </xdr:nvGraphicFramePr>
      <xdr:xfrm>
        <a:off x="4486275" y="40557450"/>
        <a:ext cx="1133475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19050</xdr:colOff>
      <xdr:row>238</xdr:row>
      <xdr:rowOff>0</xdr:rowOff>
    </xdr:from>
    <xdr:to>
      <xdr:col>1</xdr:col>
      <xdr:colOff>0</xdr:colOff>
      <xdr:row>238</xdr:row>
      <xdr:rowOff>0</xdr:rowOff>
    </xdr:to>
    <xdr:graphicFrame>
      <xdr:nvGraphicFramePr>
        <xdr:cNvPr id="38" name="Диаграмма 38"/>
        <xdr:cNvGraphicFramePr/>
      </xdr:nvGraphicFramePr>
      <xdr:xfrm>
        <a:off x="19050" y="40557450"/>
        <a:ext cx="318135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</xdr:col>
      <xdr:colOff>0</xdr:colOff>
      <xdr:row>238</xdr:row>
      <xdr:rowOff>0</xdr:rowOff>
    </xdr:from>
    <xdr:to>
      <xdr:col>4</xdr:col>
      <xdr:colOff>0</xdr:colOff>
      <xdr:row>238</xdr:row>
      <xdr:rowOff>0</xdr:rowOff>
    </xdr:to>
    <xdr:graphicFrame>
      <xdr:nvGraphicFramePr>
        <xdr:cNvPr id="39" name="Диаграмма 39"/>
        <xdr:cNvGraphicFramePr/>
      </xdr:nvGraphicFramePr>
      <xdr:xfrm>
        <a:off x="3200400" y="40557450"/>
        <a:ext cx="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4</xdr:col>
      <xdr:colOff>0</xdr:colOff>
      <xdr:row>238</xdr:row>
      <xdr:rowOff>0</xdr:rowOff>
    </xdr:from>
    <xdr:to>
      <xdr:col>6</xdr:col>
      <xdr:colOff>0</xdr:colOff>
      <xdr:row>238</xdr:row>
      <xdr:rowOff>0</xdr:rowOff>
    </xdr:to>
    <xdr:graphicFrame>
      <xdr:nvGraphicFramePr>
        <xdr:cNvPr id="40" name="Диаграмма 40"/>
        <xdr:cNvGraphicFramePr/>
      </xdr:nvGraphicFramePr>
      <xdr:xfrm>
        <a:off x="3200400" y="40557450"/>
        <a:ext cx="1285875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6</xdr:col>
      <xdr:colOff>19050</xdr:colOff>
      <xdr:row>238</xdr:row>
      <xdr:rowOff>0</xdr:rowOff>
    </xdr:from>
    <xdr:to>
      <xdr:col>13</xdr:col>
      <xdr:colOff>0</xdr:colOff>
      <xdr:row>238</xdr:row>
      <xdr:rowOff>0</xdr:rowOff>
    </xdr:to>
    <xdr:graphicFrame>
      <xdr:nvGraphicFramePr>
        <xdr:cNvPr id="41" name="Диаграмма 41"/>
        <xdr:cNvGraphicFramePr/>
      </xdr:nvGraphicFramePr>
      <xdr:xfrm>
        <a:off x="4486275" y="40557450"/>
        <a:ext cx="1133475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</xdr:col>
      <xdr:colOff>0</xdr:colOff>
      <xdr:row>238</xdr:row>
      <xdr:rowOff>0</xdr:rowOff>
    </xdr:from>
    <xdr:to>
      <xdr:col>3</xdr:col>
      <xdr:colOff>0</xdr:colOff>
      <xdr:row>238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3200400" y="40557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оплата труда</a:t>
          </a:r>
        </a:p>
      </xdr:txBody>
    </xdr:sp>
    <xdr:clientData/>
  </xdr:twoCellAnchor>
  <xdr:twoCellAnchor>
    <xdr:from>
      <xdr:col>0</xdr:col>
      <xdr:colOff>200025</xdr:colOff>
      <xdr:row>238</xdr:row>
      <xdr:rowOff>0</xdr:rowOff>
    </xdr:from>
    <xdr:to>
      <xdr:col>0</xdr:col>
      <xdr:colOff>1543050</xdr:colOff>
      <xdr:row>238</xdr:row>
      <xdr:rowOff>0</xdr:rowOff>
    </xdr:to>
    <xdr:sp>
      <xdr:nvSpPr>
        <xdr:cNvPr id="43" name="Text Box 43"/>
        <xdr:cNvSpPr txBox="1">
          <a:spLocks noChangeArrowheads="1"/>
        </xdr:cNvSpPr>
      </xdr:nvSpPr>
      <xdr:spPr>
        <a:xfrm>
          <a:off x="200025" y="40557450"/>
          <a:ext cx="1352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начисления на оплату труда</a:t>
          </a:r>
        </a:p>
      </xdr:txBody>
    </xdr:sp>
    <xdr:clientData/>
  </xdr:twoCellAnchor>
  <xdr:twoCellAnchor>
    <xdr:from>
      <xdr:col>0</xdr:col>
      <xdr:colOff>285750</xdr:colOff>
      <xdr:row>238</xdr:row>
      <xdr:rowOff>0</xdr:rowOff>
    </xdr:from>
    <xdr:to>
      <xdr:col>0</xdr:col>
      <xdr:colOff>1514475</xdr:colOff>
      <xdr:row>238</xdr:row>
      <xdr:rowOff>0</xdr:rowOff>
    </xdr:to>
    <xdr:sp>
      <xdr:nvSpPr>
        <xdr:cNvPr id="44" name="Text Box 44"/>
        <xdr:cNvSpPr txBox="1">
          <a:spLocks noChangeArrowheads="1"/>
        </xdr:cNvSpPr>
      </xdr:nvSpPr>
      <xdr:spPr>
        <a:xfrm>
          <a:off x="285750" y="40557450"/>
          <a:ext cx="1228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амортиз. отчисления</a:t>
          </a:r>
        </a:p>
      </xdr:txBody>
    </xdr:sp>
    <xdr:clientData/>
  </xdr:twoCellAnchor>
  <xdr:twoCellAnchor>
    <xdr:from>
      <xdr:col>0</xdr:col>
      <xdr:colOff>828675</xdr:colOff>
      <xdr:row>238</xdr:row>
      <xdr:rowOff>0</xdr:rowOff>
    </xdr:from>
    <xdr:to>
      <xdr:col>0</xdr:col>
      <xdr:colOff>1790700</xdr:colOff>
      <xdr:row>238</xdr:row>
      <xdr:rowOff>0</xdr:rowOff>
    </xdr:to>
    <xdr:sp>
      <xdr:nvSpPr>
        <xdr:cNvPr id="45" name="Text Box 45"/>
        <xdr:cNvSpPr txBox="1">
          <a:spLocks noChangeArrowheads="1"/>
        </xdr:cNvSpPr>
      </xdr:nvSpPr>
      <xdr:spPr>
        <a:xfrm>
          <a:off x="828675" y="40557450"/>
          <a:ext cx="962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прочие расходы</a:t>
          </a:r>
        </a:p>
      </xdr:txBody>
    </xdr:sp>
    <xdr:clientData/>
  </xdr:twoCellAnchor>
  <xdr:twoCellAnchor>
    <xdr:from>
      <xdr:col>1</xdr:col>
      <xdr:colOff>0</xdr:colOff>
      <xdr:row>238</xdr:row>
      <xdr:rowOff>0</xdr:rowOff>
    </xdr:from>
    <xdr:to>
      <xdr:col>3</xdr:col>
      <xdr:colOff>0</xdr:colOff>
      <xdr:row>238</xdr:row>
      <xdr:rowOff>0</xdr:rowOff>
    </xdr:to>
    <xdr:graphicFrame>
      <xdr:nvGraphicFramePr>
        <xdr:cNvPr id="46" name="Диаграмма 46"/>
        <xdr:cNvGraphicFramePr/>
      </xdr:nvGraphicFramePr>
      <xdr:xfrm>
        <a:off x="3200400" y="40557450"/>
        <a:ext cx="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0</xdr:colOff>
      <xdr:row>238</xdr:row>
      <xdr:rowOff>0</xdr:rowOff>
    </xdr:from>
    <xdr:to>
      <xdr:col>3</xdr:col>
      <xdr:colOff>0</xdr:colOff>
      <xdr:row>238</xdr:row>
      <xdr:rowOff>0</xdr:rowOff>
    </xdr:to>
    <xdr:graphicFrame>
      <xdr:nvGraphicFramePr>
        <xdr:cNvPr id="47" name="Диаграмма 47"/>
        <xdr:cNvGraphicFramePr/>
      </xdr:nvGraphicFramePr>
      <xdr:xfrm>
        <a:off x="3200400" y="40557450"/>
        <a:ext cx="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48" name="Text Box 48"/>
        <xdr:cNvSpPr txBox="1">
          <a:spLocks noChangeArrowheads="1"/>
        </xdr:cNvSpPr>
      </xdr:nvSpPr>
      <xdr:spPr>
        <a:xfrm>
          <a:off x="3200400" y="40557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оплата труда</a:t>
          </a:r>
        </a:p>
      </xdr:txBody>
    </xdr:sp>
    <xdr:clientData/>
  </xdr:twoCellAnchor>
  <xdr:twoCellAnchor>
    <xdr:from>
      <xdr:col>4</xdr:col>
      <xdr:colOff>0</xdr:colOff>
      <xdr:row>238</xdr:row>
      <xdr:rowOff>0</xdr:rowOff>
    </xdr:from>
    <xdr:to>
      <xdr:col>6</xdr:col>
      <xdr:colOff>19050</xdr:colOff>
      <xdr:row>238</xdr:row>
      <xdr:rowOff>0</xdr:rowOff>
    </xdr:to>
    <xdr:graphicFrame>
      <xdr:nvGraphicFramePr>
        <xdr:cNvPr id="49" name="Chart 51"/>
        <xdr:cNvGraphicFramePr/>
      </xdr:nvGraphicFramePr>
      <xdr:xfrm>
        <a:off x="3200400" y="40557450"/>
        <a:ext cx="1285875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4</xdr:col>
      <xdr:colOff>0</xdr:colOff>
      <xdr:row>238</xdr:row>
      <xdr:rowOff>0</xdr:rowOff>
    </xdr:from>
    <xdr:to>
      <xdr:col>6</xdr:col>
      <xdr:colOff>0</xdr:colOff>
      <xdr:row>238</xdr:row>
      <xdr:rowOff>0</xdr:rowOff>
    </xdr:to>
    <xdr:graphicFrame>
      <xdr:nvGraphicFramePr>
        <xdr:cNvPr id="50" name="Chart 52"/>
        <xdr:cNvGraphicFramePr/>
      </xdr:nvGraphicFramePr>
      <xdr:xfrm>
        <a:off x="3200400" y="40557450"/>
        <a:ext cx="1285875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11</xdr:col>
      <xdr:colOff>0</xdr:colOff>
      <xdr:row>238</xdr:row>
      <xdr:rowOff>0</xdr:rowOff>
    </xdr:from>
    <xdr:to>
      <xdr:col>13</xdr:col>
      <xdr:colOff>19050</xdr:colOff>
      <xdr:row>238</xdr:row>
      <xdr:rowOff>0</xdr:rowOff>
    </xdr:to>
    <xdr:graphicFrame>
      <xdr:nvGraphicFramePr>
        <xdr:cNvPr id="51" name="Диаграмма 36"/>
        <xdr:cNvGraphicFramePr/>
      </xdr:nvGraphicFramePr>
      <xdr:xfrm>
        <a:off x="4486275" y="40557450"/>
        <a:ext cx="1152525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11</xdr:col>
      <xdr:colOff>0</xdr:colOff>
      <xdr:row>238</xdr:row>
      <xdr:rowOff>0</xdr:rowOff>
    </xdr:from>
    <xdr:to>
      <xdr:col>13</xdr:col>
      <xdr:colOff>0</xdr:colOff>
      <xdr:row>238</xdr:row>
      <xdr:rowOff>0</xdr:rowOff>
    </xdr:to>
    <xdr:graphicFrame>
      <xdr:nvGraphicFramePr>
        <xdr:cNvPr id="52" name="Диаграмма 40"/>
        <xdr:cNvGraphicFramePr/>
      </xdr:nvGraphicFramePr>
      <xdr:xfrm>
        <a:off x="4486275" y="40557450"/>
        <a:ext cx="1133475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11</xdr:col>
      <xdr:colOff>0</xdr:colOff>
      <xdr:row>238</xdr:row>
      <xdr:rowOff>0</xdr:rowOff>
    </xdr:from>
    <xdr:to>
      <xdr:col>13</xdr:col>
      <xdr:colOff>19050</xdr:colOff>
      <xdr:row>238</xdr:row>
      <xdr:rowOff>0</xdr:rowOff>
    </xdr:to>
    <xdr:graphicFrame>
      <xdr:nvGraphicFramePr>
        <xdr:cNvPr id="53" name="Chart 55"/>
        <xdr:cNvGraphicFramePr/>
      </xdr:nvGraphicFramePr>
      <xdr:xfrm>
        <a:off x="4486275" y="40557450"/>
        <a:ext cx="1152525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11</xdr:col>
      <xdr:colOff>0</xdr:colOff>
      <xdr:row>238</xdr:row>
      <xdr:rowOff>0</xdr:rowOff>
    </xdr:from>
    <xdr:to>
      <xdr:col>13</xdr:col>
      <xdr:colOff>0</xdr:colOff>
      <xdr:row>238</xdr:row>
      <xdr:rowOff>0</xdr:rowOff>
    </xdr:to>
    <xdr:graphicFrame>
      <xdr:nvGraphicFramePr>
        <xdr:cNvPr id="54" name="Chart 56"/>
        <xdr:cNvGraphicFramePr/>
      </xdr:nvGraphicFramePr>
      <xdr:xfrm>
        <a:off x="4486275" y="40557450"/>
        <a:ext cx="1133475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76</xdr:row>
      <xdr:rowOff>0</xdr:rowOff>
    </xdr:from>
    <xdr:to>
      <xdr:col>13</xdr:col>
      <xdr:colOff>0</xdr:colOff>
      <xdr:row>76</xdr:row>
      <xdr:rowOff>0</xdr:rowOff>
    </xdr:to>
    <xdr:graphicFrame>
      <xdr:nvGraphicFramePr>
        <xdr:cNvPr id="1" name="Диаграмма 1"/>
        <xdr:cNvGraphicFramePr/>
      </xdr:nvGraphicFramePr>
      <xdr:xfrm>
        <a:off x="19050" y="13163550"/>
        <a:ext cx="5600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76</xdr:row>
      <xdr:rowOff>0</xdr:rowOff>
    </xdr:from>
    <xdr:to>
      <xdr:col>1</xdr:col>
      <xdr:colOff>0</xdr:colOff>
      <xdr:row>76</xdr:row>
      <xdr:rowOff>0</xdr:rowOff>
    </xdr:to>
    <xdr:graphicFrame>
      <xdr:nvGraphicFramePr>
        <xdr:cNvPr id="2" name="Диаграмма 2"/>
        <xdr:cNvGraphicFramePr/>
      </xdr:nvGraphicFramePr>
      <xdr:xfrm>
        <a:off x="19050" y="13163550"/>
        <a:ext cx="3181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4</xdr:col>
      <xdr:colOff>0</xdr:colOff>
      <xdr:row>76</xdr:row>
      <xdr:rowOff>0</xdr:rowOff>
    </xdr:to>
    <xdr:graphicFrame>
      <xdr:nvGraphicFramePr>
        <xdr:cNvPr id="3" name="Диаграмма 3"/>
        <xdr:cNvGraphicFramePr/>
      </xdr:nvGraphicFramePr>
      <xdr:xfrm>
        <a:off x="3200400" y="131635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76</xdr:row>
      <xdr:rowOff>0</xdr:rowOff>
    </xdr:from>
    <xdr:to>
      <xdr:col>6</xdr:col>
      <xdr:colOff>19050</xdr:colOff>
      <xdr:row>76</xdr:row>
      <xdr:rowOff>0</xdr:rowOff>
    </xdr:to>
    <xdr:graphicFrame>
      <xdr:nvGraphicFramePr>
        <xdr:cNvPr id="4" name="Диаграмма 4"/>
        <xdr:cNvGraphicFramePr/>
      </xdr:nvGraphicFramePr>
      <xdr:xfrm>
        <a:off x="3200400" y="13163550"/>
        <a:ext cx="12858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76</xdr:row>
      <xdr:rowOff>0</xdr:rowOff>
    </xdr:from>
    <xdr:to>
      <xdr:col>13</xdr:col>
      <xdr:colOff>0</xdr:colOff>
      <xdr:row>76</xdr:row>
      <xdr:rowOff>0</xdr:rowOff>
    </xdr:to>
    <xdr:graphicFrame>
      <xdr:nvGraphicFramePr>
        <xdr:cNvPr id="5" name="Диаграмма 5"/>
        <xdr:cNvGraphicFramePr/>
      </xdr:nvGraphicFramePr>
      <xdr:xfrm>
        <a:off x="4486275" y="13163550"/>
        <a:ext cx="1133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76</xdr:row>
      <xdr:rowOff>0</xdr:rowOff>
    </xdr:from>
    <xdr:to>
      <xdr:col>1</xdr:col>
      <xdr:colOff>0</xdr:colOff>
      <xdr:row>76</xdr:row>
      <xdr:rowOff>0</xdr:rowOff>
    </xdr:to>
    <xdr:graphicFrame>
      <xdr:nvGraphicFramePr>
        <xdr:cNvPr id="6" name="Диаграмма 6"/>
        <xdr:cNvGraphicFramePr/>
      </xdr:nvGraphicFramePr>
      <xdr:xfrm>
        <a:off x="19050" y="13163550"/>
        <a:ext cx="31813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4</xdr:col>
      <xdr:colOff>0</xdr:colOff>
      <xdr:row>76</xdr:row>
      <xdr:rowOff>0</xdr:rowOff>
    </xdr:to>
    <xdr:graphicFrame>
      <xdr:nvGraphicFramePr>
        <xdr:cNvPr id="7" name="Диаграмма 7"/>
        <xdr:cNvGraphicFramePr/>
      </xdr:nvGraphicFramePr>
      <xdr:xfrm>
        <a:off x="3200400" y="13163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0</xdr:colOff>
      <xdr:row>76</xdr:row>
      <xdr:rowOff>0</xdr:rowOff>
    </xdr:from>
    <xdr:to>
      <xdr:col>6</xdr:col>
      <xdr:colOff>0</xdr:colOff>
      <xdr:row>76</xdr:row>
      <xdr:rowOff>0</xdr:rowOff>
    </xdr:to>
    <xdr:graphicFrame>
      <xdr:nvGraphicFramePr>
        <xdr:cNvPr id="8" name="Диаграмма 8"/>
        <xdr:cNvGraphicFramePr/>
      </xdr:nvGraphicFramePr>
      <xdr:xfrm>
        <a:off x="3200400" y="13163550"/>
        <a:ext cx="12858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19050</xdr:colOff>
      <xdr:row>76</xdr:row>
      <xdr:rowOff>0</xdr:rowOff>
    </xdr:from>
    <xdr:to>
      <xdr:col>13</xdr:col>
      <xdr:colOff>0</xdr:colOff>
      <xdr:row>76</xdr:row>
      <xdr:rowOff>0</xdr:rowOff>
    </xdr:to>
    <xdr:graphicFrame>
      <xdr:nvGraphicFramePr>
        <xdr:cNvPr id="9" name="Диаграмма 9"/>
        <xdr:cNvGraphicFramePr/>
      </xdr:nvGraphicFramePr>
      <xdr:xfrm>
        <a:off x="4486275" y="13163550"/>
        <a:ext cx="11334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3200400" y="1316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оплата труда</a:t>
          </a:r>
        </a:p>
      </xdr:txBody>
    </xdr:sp>
    <xdr:clientData/>
  </xdr:twoCellAnchor>
  <xdr:twoCellAnchor>
    <xdr:from>
      <xdr:col>0</xdr:col>
      <xdr:colOff>200025</xdr:colOff>
      <xdr:row>76</xdr:row>
      <xdr:rowOff>0</xdr:rowOff>
    </xdr:from>
    <xdr:to>
      <xdr:col>0</xdr:col>
      <xdr:colOff>1543050</xdr:colOff>
      <xdr:row>76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200025" y="13163550"/>
          <a:ext cx="1352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начисления на оплату труда</a:t>
          </a:r>
        </a:p>
      </xdr:txBody>
    </xdr:sp>
    <xdr:clientData/>
  </xdr:twoCellAnchor>
  <xdr:twoCellAnchor>
    <xdr:from>
      <xdr:col>0</xdr:col>
      <xdr:colOff>285750</xdr:colOff>
      <xdr:row>76</xdr:row>
      <xdr:rowOff>0</xdr:rowOff>
    </xdr:from>
    <xdr:to>
      <xdr:col>0</xdr:col>
      <xdr:colOff>1514475</xdr:colOff>
      <xdr:row>76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285750" y="13163550"/>
          <a:ext cx="1228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амортиз. отчисления</a:t>
          </a:r>
        </a:p>
      </xdr:txBody>
    </xdr:sp>
    <xdr:clientData/>
  </xdr:twoCellAnchor>
  <xdr:twoCellAnchor>
    <xdr:from>
      <xdr:col>0</xdr:col>
      <xdr:colOff>828675</xdr:colOff>
      <xdr:row>76</xdr:row>
      <xdr:rowOff>0</xdr:rowOff>
    </xdr:from>
    <xdr:to>
      <xdr:col>0</xdr:col>
      <xdr:colOff>1790700</xdr:colOff>
      <xdr:row>76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828675" y="13163550"/>
          <a:ext cx="962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прочие расходы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14" name="Диаграмма 14"/>
        <xdr:cNvGraphicFramePr/>
      </xdr:nvGraphicFramePr>
      <xdr:xfrm>
        <a:off x="3200400" y="131635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15" name="Диаграмма 15"/>
        <xdr:cNvGraphicFramePr/>
      </xdr:nvGraphicFramePr>
      <xdr:xfrm>
        <a:off x="3200400" y="131635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76</xdr:row>
      <xdr:rowOff>0</xdr:rowOff>
    </xdr:from>
    <xdr:to>
      <xdr:col>2</xdr:col>
      <xdr:colOff>0</xdr:colOff>
      <xdr:row>76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3200400" y="1316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оплата труда</a:t>
          </a:r>
        </a:p>
      </xdr:txBody>
    </xdr:sp>
    <xdr:clientData/>
  </xdr:twoCellAnchor>
  <xdr:twoCellAnchor>
    <xdr:from>
      <xdr:col>0</xdr:col>
      <xdr:colOff>19050</xdr:colOff>
      <xdr:row>157</xdr:row>
      <xdr:rowOff>0</xdr:rowOff>
    </xdr:from>
    <xdr:to>
      <xdr:col>13</xdr:col>
      <xdr:colOff>0</xdr:colOff>
      <xdr:row>157</xdr:row>
      <xdr:rowOff>0</xdr:rowOff>
    </xdr:to>
    <xdr:graphicFrame>
      <xdr:nvGraphicFramePr>
        <xdr:cNvPr id="17" name="Диаграмма 17"/>
        <xdr:cNvGraphicFramePr/>
      </xdr:nvGraphicFramePr>
      <xdr:xfrm>
        <a:off x="19050" y="26860500"/>
        <a:ext cx="56007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157</xdr:row>
      <xdr:rowOff>0</xdr:rowOff>
    </xdr:from>
    <xdr:to>
      <xdr:col>1</xdr:col>
      <xdr:colOff>0</xdr:colOff>
      <xdr:row>157</xdr:row>
      <xdr:rowOff>0</xdr:rowOff>
    </xdr:to>
    <xdr:graphicFrame>
      <xdr:nvGraphicFramePr>
        <xdr:cNvPr id="18" name="Диаграмма 18"/>
        <xdr:cNvGraphicFramePr/>
      </xdr:nvGraphicFramePr>
      <xdr:xfrm>
        <a:off x="19050" y="26860500"/>
        <a:ext cx="31813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0</xdr:colOff>
      <xdr:row>157</xdr:row>
      <xdr:rowOff>0</xdr:rowOff>
    </xdr:from>
    <xdr:to>
      <xdr:col>4</xdr:col>
      <xdr:colOff>0</xdr:colOff>
      <xdr:row>157</xdr:row>
      <xdr:rowOff>0</xdr:rowOff>
    </xdr:to>
    <xdr:graphicFrame>
      <xdr:nvGraphicFramePr>
        <xdr:cNvPr id="19" name="Диаграмма 19"/>
        <xdr:cNvGraphicFramePr/>
      </xdr:nvGraphicFramePr>
      <xdr:xfrm>
        <a:off x="3200400" y="2686050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0</xdr:colOff>
      <xdr:row>157</xdr:row>
      <xdr:rowOff>0</xdr:rowOff>
    </xdr:from>
    <xdr:to>
      <xdr:col>6</xdr:col>
      <xdr:colOff>19050</xdr:colOff>
      <xdr:row>157</xdr:row>
      <xdr:rowOff>0</xdr:rowOff>
    </xdr:to>
    <xdr:graphicFrame>
      <xdr:nvGraphicFramePr>
        <xdr:cNvPr id="20" name="Диаграмма 20"/>
        <xdr:cNvGraphicFramePr/>
      </xdr:nvGraphicFramePr>
      <xdr:xfrm>
        <a:off x="3200400" y="26860500"/>
        <a:ext cx="128587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0</xdr:colOff>
      <xdr:row>157</xdr:row>
      <xdr:rowOff>0</xdr:rowOff>
    </xdr:from>
    <xdr:to>
      <xdr:col>13</xdr:col>
      <xdr:colOff>0</xdr:colOff>
      <xdr:row>157</xdr:row>
      <xdr:rowOff>0</xdr:rowOff>
    </xdr:to>
    <xdr:graphicFrame>
      <xdr:nvGraphicFramePr>
        <xdr:cNvPr id="21" name="Диаграмма 21"/>
        <xdr:cNvGraphicFramePr/>
      </xdr:nvGraphicFramePr>
      <xdr:xfrm>
        <a:off x="4486275" y="26860500"/>
        <a:ext cx="113347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19050</xdr:colOff>
      <xdr:row>157</xdr:row>
      <xdr:rowOff>0</xdr:rowOff>
    </xdr:from>
    <xdr:to>
      <xdr:col>1</xdr:col>
      <xdr:colOff>0</xdr:colOff>
      <xdr:row>157</xdr:row>
      <xdr:rowOff>0</xdr:rowOff>
    </xdr:to>
    <xdr:graphicFrame>
      <xdr:nvGraphicFramePr>
        <xdr:cNvPr id="22" name="Диаграмма 22"/>
        <xdr:cNvGraphicFramePr/>
      </xdr:nvGraphicFramePr>
      <xdr:xfrm>
        <a:off x="19050" y="26860500"/>
        <a:ext cx="31813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</xdr:col>
      <xdr:colOff>0</xdr:colOff>
      <xdr:row>157</xdr:row>
      <xdr:rowOff>0</xdr:rowOff>
    </xdr:from>
    <xdr:to>
      <xdr:col>4</xdr:col>
      <xdr:colOff>0</xdr:colOff>
      <xdr:row>157</xdr:row>
      <xdr:rowOff>0</xdr:rowOff>
    </xdr:to>
    <xdr:graphicFrame>
      <xdr:nvGraphicFramePr>
        <xdr:cNvPr id="23" name="Диаграмма 23"/>
        <xdr:cNvGraphicFramePr/>
      </xdr:nvGraphicFramePr>
      <xdr:xfrm>
        <a:off x="3200400" y="2686050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0</xdr:colOff>
      <xdr:row>157</xdr:row>
      <xdr:rowOff>0</xdr:rowOff>
    </xdr:from>
    <xdr:to>
      <xdr:col>6</xdr:col>
      <xdr:colOff>0</xdr:colOff>
      <xdr:row>157</xdr:row>
      <xdr:rowOff>0</xdr:rowOff>
    </xdr:to>
    <xdr:graphicFrame>
      <xdr:nvGraphicFramePr>
        <xdr:cNvPr id="24" name="Диаграмма 24"/>
        <xdr:cNvGraphicFramePr/>
      </xdr:nvGraphicFramePr>
      <xdr:xfrm>
        <a:off x="3200400" y="26860500"/>
        <a:ext cx="128587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</xdr:col>
      <xdr:colOff>19050</xdr:colOff>
      <xdr:row>157</xdr:row>
      <xdr:rowOff>0</xdr:rowOff>
    </xdr:from>
    <xdr:to>
      <xdr:col>13</xdr:col>
      <xdr:colOff>0</xdr:colOff>
      <xdr:row>157</xdr:row>
      <xdr:rowOff>0</xdr:rowOff>
    </xdr:to>
    <xdr:graphicFrame>
      <xdr:nvGraphicFramePr>
        <xdr:cNvPr id="25" name="Диаграмма 25"/>
        <xdr:cNvGraphicFramePr/>
      </xdr:nvGraphicFramePr>
      <xdr:xfrm>
        <a:off x="4486275" y="26860500"/>
        <a:ext cx="113347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0</xdr:colOff>
      <xdr:row>157</xdr:row>
      <xdr:rowOff>0</xdr:rowOff>
    </xdr:from>
    <xdr:to>
      <xdr:col>3</xdr:col>
      <xdr:colOff>0</xdr:colOff>
      <xdr:row>157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3200400" y="2686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оплата труда</a:t>
          </a:r>
        </a:p>
      </xdr:txBody>
    </xdr:sp>
    <xdr:clientData/>
  </xdr:twoCellAnchor>
  <xdr:twoCellAnchor>
    <xdr:from>
      <xdr:col>0</xdr:col>
      <xdr:colOff>200025</xdr:colOff>
      <xdr:row>157</xdr:row>
      <xdr:rowOff>0</xdr:rowOff>
    </xdr:from>
    <xdr:to>
      <xdr:col>0</xdr:col>
      <xdr:colOff>1543050</xdr:colOff>
      <xdr:row>157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200025" y="26860500"/>
          <a:ext cx="1352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начисления на оплату труда</a:t>
          </a:r>
        </a:p>
      </xdr:txBody>
    </xdr:sp>
    <xdr:clientData/>
  </xdr:twoCellAnchor>
  <xdr:twoCellAnchor>
    <xdr:from>
      <xdr:col>0</xdr:col>
      <xdr:colOff>285750</xdr:colOff>
      <xdr:row>157</xdr:row>
      <xdr:rowOff>0</xdr:rowOff>
    </xdr:from>
    <xdr:to>
      <xdr:col>0</xdr:col>
      <xdr:colOff>1514475</xdr:colOff>
      <xdr:row>157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285750" y="26860500"/>
          <a:ext cx="1228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амортиз. отчисления</a:t>
          </a:r>
        </a:p>
      </xdr:txBody>
    </xdr:sp>
    <xdr:clientData/>
  </xdr:twoCellAnchor>
  <xdr:twoCellAnchor>
    <xdr:from>
      <xdr:col>0</xdr:col>
      <xdr:colOff>828675</xdr:colOff>
      <xdr:row>157</xdr:row>
      <xdr:rowOff>0</xdr:rowOff>
    </xdr:from>
    <xdr:to>
      <xdr:col>0</xdr:col>
      <xdr:colOff>1790700</xdr:colOff>
      <xdr:row>157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828675" y="26860500"/>
          <a:ext cx="962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прочие расходы</a:t>
          </a:r>
        </a:p>
      </xdr:txBody>
    </xdr:sp>
    <xdr:clientData/>
  </xdr:twoCellAnchor>
  <xdr:twoCellAnchor>
    <xdr:from>
      <xdr:col>1</xdr:col>
      <xdr:colOff>0</xdr:colOff>
      <xdr:row>157</xdr:row>
      <xdr:rowOff>0</xdr:rowOff>
    </xdr:from>
    <xdr:to>
      <xdr:col>3</xdr:col>
      <xdr:colOff>0</xdr:colOff>
      <xdr:row>157</xdr:row>
      <xdr:rowOff>0</xdr:rowOff>
    </xdr:to>
    <xdr:graphicFrame>
      <xdr:nvGraphicFramePr>
        <xdr:cNvPr id="30" name="Диаграмма 30"/>
        <xdr:cNvGraphicFramePr/>
      </xdr:nvGraphicFramePr>
      <xdr:xfrm>
        <a:off x="3200400" y="2686050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0</xdr:colOff>
      <xdr:row>157</xdr:row>
      <xdr:rowOff>0</xdr:rowOff>
    </xdr:from>
    <xdr:to>
      <xdr:col>3</xdr:col>
      <xdr:colOff>0</xdr:colOff>
      <xdr:row>157</xdr:row>
      <xdr:rowOff>0</xdr:rowOff>
    </xdr:to>
    <xdr:graphicFrame>
      <xdr:nvGraphicFramePr>
        <xdr:cNvPr id="31" name="Диаграмма 31"/>
        <xdr:cNvGraphicFramePr/>
      </xdr:nvGraphicFramePr>
      <xdr:xfrm>
        <a:off x="3200400" y="2686050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0</xdr:colOff>
      <xdr:row>157</xdr:row>
      <xdr:rowOff>0</xdr:rowOff>
    </xdr:from>
    <xdr:to>
      <xdr:col>2</xdr:col>
      <xdr:colOff>0</xdr:colOff>
      <xdr:row>157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3200400" y="2686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оплата труда</a:t>
          </a:r>
        </a:p>
      </xdr:txBody>
    </xdr:sp>
    <xdr:clientData/>
  </xdr:twoCellAnchor>
  <xdr:twoCellAnchor>
    <xdr:from>
      <xdr:col>0</xdr:col>
      <xdr:colOff>19050</xdr:colOff>
      <xdr:row>238</xdr:row>
      <xdr:rowOff>0</xdr:rowOff>
    </xdr:from>
    <xdr:to>
      <xdr:col>13</xdr:col>
      <xdr:colOff>0</xdr:colOff>
      <xdr:row>238</xdr:row>
      <xdr:rowOff>0</xdr:rowOff>
    </xdr:to>
    <xdr:graphicFrame>
      <xdr:nvGraphicFramePr>
        <xdr:cNvPr id="33" name="Диаграмма 33"/>
        <xdr:cNvGraphicFramePr/>
      </xdr:nvGraphicFramePr>
      <xdr:xfrm>
        <a:off x="19050" y="40557450"/>
        <a:ext cx="56007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19050</xdr:colOff>
      <xdr:row>238</xdr:row>
      <xdr:rowOff>0</xdr:rowOff>
    </xdr:from>
    <xdr:to>
      <xdr:col>1</xdr:col>
      <xdr:colOff>0</xdr:colOff>
      <xdr:row>238</xdr:row>
      <xdr:rowOff>0</xdr:rowOff>
    </xdr:to>
    <xdr:graphicFrame>
      <xdr:nvGraphicFramePr>
        <xdr:cNvPr id="34" name="Диаграмма 34"/>
        <xdr:cNvGraphicFramePr/>
      </xdr:nvGraphicFramePr>
      <xdr:xfrm>
        <a:off x="19050" y="40557450"/>
        <a:ext cx="318135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</xdr:col>
      <xdr:colOff>0</xdr:colOff>
      <xdr:row>238</xdr:row>
      <xdr:rowOff>0</xdr:rowOff>
    </xdr:from>
    <xdr:to>
      <xdr:col>4</xdr:col>
      <xdr:colOff>0</xdr:colOff>
      <xdr:row>238</xdr:row>
      <xdr:rowOff>0</xdr:rowOff>
    </xdr:to>
    <xdr:graphicFrame>
      <xdr:nvGraphicFramePr>
        <xdr:cNvPr id="35" name="Диаграмма 35"/>
        <xdr:cNvGraphicFramePr/>
      </xdr:nvGraphicFramePr>
      <xdr:xfrm>
        <a:off x="3200400" y="40557450"/>
        <a:ext cx="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0</xdr:colOff>
      <xdr:row>238</xdr:row>
      <xdr:rowOff>0</xdr:rowOff>
    </xdr:from>
    <xdr:to>
      <xdr:col>6</xdr:col>
      <xdr:colOff>19050</xdr:colOff>
      <xdr:row>238</xdr:row>
      <xdr:rowOff>0</xdr:rowOff>
    </xdr:to>
    <xdr:graphicFrame>
      <xdr:nvGraphicFramePr>
        <xdr:cNvPr id="36" name="Диаграмма 36"/>
        <xdr:cNvGraphicFramePr/>
      </xdr:nvGraphicFramePr>
      <xdr:xfrm>
        <a:off x="3200400" y="40557450"/>
        <a:ext cx="128587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6</xdr:col>
      <xdr:colOff>0</xdr:colOff>
      <xdr:row>238</xdr:row>
      <xdr:rowOff>0</xdr:rowOff>
    </xdr:from>
    <xdr:to>
      <xdr:col>13</xdr:col>
      <xdr:colOff>0</xdr:colOff>
      <xdr:row>238</xdr:row>
      <xdr:rowOff>0</xdr:rowOff>
    </xdr:to>
    <xdr:graphicFrame>
      <xdr:nvGraphicFramePr>
        <xdr:cNvPr id="37" name="Диаграмма 37"/>
        <xdr:cNvGraphicFramePr/>
      </xdr:nvGraphicFramePr>
      <xdr:xfrm>
        <a:off x="4486275" y="40557450"/>
        <a:ext cx="1133475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19050</xdr:colOff>
      <xdr:row>238</xdr:row>
      <xdr:rowOff>0</xdr:rowOff>
    </xdr:from>
    <xdr:to>
      <xdr:col>1</xdr:col>
      <xdr:colOff>0</xdr:colOff>
      <xdr:row>238</xdr:row>
      <xdr:rowOff>0</xdr:rowOff>
    </xdr:to>
    <xdr:graphicFrame>
      <xdr:nvGraphicFramePr>
        <xdr:cNvPr id="38" name="Диаграмма 38"/>
        <xdr:cNvGraphicFramePr/>
      </xdr:nvGraphicFramePr>
      <xdr:xfrm>
        <a:off x="19050" y="40557450"/>
        <a:ext cx="318135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</xdr:col>
      <xdr:colOff>0</xdr:colOff>
      <xdr:row>238</xdr:row>
      <xdr:rowOff>0</xdr:rowOff>
    </xdr:from>
    <xdr:to>
      <xdr:col>4</xdr:col>
      <xdr:colOff>0</xdr:colOff>
      <xdr:row>238</xdr:row>
      <xdr:rowOff>0</xdr:rowOff>
    </xdr:to>
    <xdr:graphicFrame>
      <xdr:nvGraphicFramePr>
        <xdr:cNvPr id="39" name="Диаграмма 39"/>
        <xdr:cNvGraphicFramePr/>
      </xdr:nvGraphicFramePr>
      <xdr:xfrm>
        <a:off x="3200400" y="40557450"/>
        <a:ext cx="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4</xdr:col>
      <xdr:colOff>0</xdr:colOff>
      <xdr:row>238</xdr:row>
      <xdr:rowOff>0</xdr:rowOff>
    </xdr:from>
    <xdr:to>
      <xdr:col>6</xdr:col>
      <xdr:colOff>0</xdr:colOff>
      <xdr:row>238</xdr:row>
      <xdr:rowOff>0</xdr:rowOff>
    </xdr:to>
    <xdr:graphicFrame>
      <xdr:nvGraphicFramePr>
        <xdr:cNvPr id="40" name="Диаграмма 40"/>
        <xdr:cNvGraphicFramePr/>
      </xdr:nvGraphicFramePr>
      <xdr:xfrm>
        <a:off x="3200400" y="40557450"/>
        <a:ext cx="1285875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6</xdr:col>
      <xdr:colOff>19050</xdr:colOff>
      <xdr:row>238</xdr:row>
      <xdr:rowOff>0</xdr:rowOff>
    </xdr:from>
    <xdr:to>
      <xdr:col>13</xdr:col>
      <xdr:colOff>0</xdr:colOff>
      <xdr:row>238</xdr:row>
      <xdr:rowOff>0</xdr:rowOff>
    </xdr:to>
    <xdr:graphicFrame>
      <xdr:nvGraphicFramePr>
        <xdr:cNvPr id="41" name="Диаграмма 41"/>
        <xdr:cNvGraphicFramePr/>
      </xdr:nvGraphicFramePr>
      <xdr:xfrm>
        <a:off x="4486275" y="40557450"/>
        <a:ext cx="1133475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</xdr:col>
      <xdr:colOff>0</xdr:colOff>
      <xdr:row>238</xdr:row>
      <xdr:rowOff>0</xdr:rowOff>
    </xdr:from>
    <xdr:to>
      <xdr:col>3</xdr:col>
      <xdr:colOff>0</xdr:colOff>
      <xdr:row>238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3200400" y="40557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оплата труда</a:t>
          </a:r>
        </a:p>
      </xdr:txBody>
    </xdr:sp>
    <xdr:clientData/>
  </xdr:twoCellAnchor>
  <xdr:twoCellAnchor>
    <xdr:from>
      <xdr:col>0</xdr:col>
      <xdr:colOff>200025</xdr:colOff>
      <xdr:row>238</xdr:row>
      <xdr:rowOff>0</xdr:rowOff>
    </xdr:from>
    <xdr:to>
      <xdr:col>0</xdr:col>
      <xdr:colOff>1543050</xdr:colOff>
      <xdr:row>238</xdr:row>
      <xdr:rowOff>0</xdr:rowOff>
    </xdr:to>
    <xdr:sp>
      <xdr:nvSpPr>
        <xdr:cNvPr id="43" name="Text Box 43"/>
        <xdr:cNvSpPr txBox="1">
          <a:spLocks noChangeArrowheads="1"/>
        </xdr:cNvSpPr>
      </xdr:nvSpPr>
      <xdr:spPr>
        <a:xfrm>
          <a:off x="200025" y="40557450"/>
          <a:ext cx="1352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начисления на оплату труда</a:t>
          </a:r>
        </a:p>
      </xdr:txBody>
    </xdr:sp>
    <xdr:clientData/>
  </xdr:twoCellAnchor>
  <xdr:twoCellAnchor>
    <xdr:from>
      <xdr:col>0</xdr:col>
      <xdr:colOff>285750</xdr:colOff>
      <xdr:row>238</xdr:row>
      <xdr:rowOff>0</xdr:rowOff>
    </xdr:from>
    <xdr:to>
      <xdr:col>0</xdr:col>
      <xdr:colOff>1514475</xdr:colOff>
      <xdr:row>238</xdr:row>
      <xdr:rowOff>0</xdr:rowOff>
    </xdr:to>
    <xdr:sp>
      <xdr:nvSpPr>
        <xdr:cNvPr id="44" name="Text Box 44"/>
        <xdr:cNvSpPr txBox="1">
          <a:spLocks noChangeArrowheads="1"/>
        </xdr:cNvSpPr>
      </xdr:nvSpPr>
      <xdr:spPr>
        <a:xfrm>
          <a:off x="285750" y="40557450"/>
          <a:ext cx="1228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амортиз. отчисления</a:t>
          </a:r>
        </a:p>
      </xdr:txBody>
    </xdr:sp>
    <xdr:clientData/>
  </xdr:twoCellAnchor>
  <xdr:twoCellAnchor>
    <xdr:from>
      <xdr:col>0</xdr:col>
      <xdr:colOff>828675</xdr:colOff>
      <xdr:row>238</xdr:row>
      <xdr:rowOff>0</xdr:rowOff>
    </xdr:from>
    <xdr:to>
      <xdr:col>0</xdr:col>
      <xdr:colOff>1790700</xdr:colOff>
      <xdr:row>238</xdr:row>
      <xdr:rowOff>0</xdr:rowOff>
    </xdr:to>
    <xdr:sp>
      <xdr:nvSpPr>
        <xdr:cNvPr id="45" name="Text Box 45"/>
        <xdr:cNvSpPr txBox="1">
          <a:spLocks noChangeArrowheads="1"/>
        </xdr:cNvSpPr>
      </xdr:nvSpPr>
      <xdr:spPr>
        <a:xfrm>
          <a:off x="828675" y="40557450"/>
          <a:ext cx="962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прочие расходы</a:t>
          </a:r>
        </a:p>
      </xdr:txBody>
    </xdr:sp>
    <xdr:clientData/>
  </xdr:twoCellAnchor>
  <xdr:twoCellAnchor>
    <xdr:from>
      <xdr:col>1</xdr:col>
      <xdr:colOff>0</xdr:colOff>
      <xdr:row>238</xdr:row>
      <xdr:rowOff>0</xdr:rowOff>
    </xdr:from>
    <xdr:to>
      <xdr:col>3</xdr:col>
      <xdr:colOff>0</xdr:colOff>
      <xdr:row>238</xdr:row>
      <xdr:rowOff>0</xdr:rowOff>
    </xdr:to>
    <xdr:graphicFrame>
      <xdr:nvGraphicFramePr>
        <xdr:cNvPr id="46" name="Диаграмма 46"/>
        <xdr:cNvGraphicFramePr/>
      </xdr:nvGraphicFramePr>
      <xdr:xfrm>
        <a:off x="3200400" y="40557450"/>
        <a:ext cx="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0</xdr:colOff>
      <xdr:row>238</xdr:row>
      <xdr:rowOff>0</xdr:rowOff>
    </xdr:from>
    <xdr:to>
      <xdr:col>3</xdr:col>
      <xdr:colOff>0</xdr:colOff>
      <xdr:row>238</xdr:row>
      <xdr:rowOff>0</xdr:rowOff>
    </xdr:to>
    <xdr:graphicFrame>
      <xdr:nvGraphicFramePr>
        <xdr:cNvPr id="47" name="Диаграмма 47"/>
        <xdr:cNvGraphicFramePr/>
      </xdr:nvGraphicFramePr>
      <xdr:xfrm>
        <a:off x="3200400" y="40557450"/>
        <a:ext cx="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48" name="Text Box 48"/>
        <xdr:cNvSpPr txBox="1">
          <a:spLocks noChangeArrowheads="1"/>
        </xdr:cNvSpPr>
      </xdr:nvSpPr>
      <xdr:spPr>
        <a:xfrm>
          <a:off x="3200400" y="40557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оплата труда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konom2\d\&#1040;&#1088;&#1093;&#1080;&#1074;%202002%20(Ekonom1)\&#1046;&#1050;&#1061;\&#1058;&#1077;&#1087;&#1083;&#1086;&#1089;&#1085;&#1072;&#1073;&#1078;&#1077;&#1085;&#1080;&#1077;\&#1054;&#1090;&#1095;&#1077;&#1090;&#1085;&#1099;&#1077;%20&#1076;&#1072;&#1085;&#1085;&#1099;&#1077;%20&#1087;&#1086;%20&#1090;&#1077;&#1087;&#1083;&#1086;&#1089;&#1085;&#1072;&#1073;&#1078;&#1077;&#1085;&#1080;&#1102;%20&#1079;&#1072;%202002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 кв 2002г"/>
      <sheetName val="I полуг 2002г"/>
      <sheetName val="9 мес 2002г"/>
      <sheetName val="2002 год"/>
    </sheetNames>
    <sheetDataSet>
      <sheetData sheetId="1">
        <row r="59">
          <cell r="A59" t="str">
            <v>Удельный вес затрат в расходах по теплоснабжению(%)</v>
          </cell>
        </row>
        <row r="60">
          <cell r="C60" t="str">
            <v>МП "Восток"</v>
          </cell>
          <cell r="D60" t="str">
            <v>МУП Катайга энерго</v>
          </cell>
          <cell r="E60" t="str">
            <v>МП "Заря"</v>
          </cell>
          <cell r="F60" t="str">
            <v>МП "Восход"</v>
          </cell>
          <cell r="G60" t="str">
            <v>ООО"Орл. лес" Центр.</v>
          </cell>
          <cell r="H60" t="str">
            <v>ООО"Орл. лес" Дружн.</v>
          </cell>
          <cell r="I60" t="str">
            <v>ПОЖКХ</v>
          </cell>
        </row>
        <row r="61">
          <cell r="A61" t="str">
            <v>мат. затраты</v>
          </cell>
          <cell r="B61">
            <v>39.603443777719804</v>
          </cell>
          <cell r="C61">
            <v>35.40024998641378</v>
          </cell>
          <cell r="D61">
            <v>39.43707538013588</v>
          </cell>
          <cell r="E61">
            <v>46.48076923076923</v>
          </cell>
          <cell r="F61">
            <v>61.957618567103935</v>
          </cell>
          <cell r="G61">
            <v>34.00537634408602</v>
          </cell>
          <cell r="H61">
            <v>15.57293437606256</v>
          </cell>
          <cell r="I61">
            <v>44.251132811553475</v>
          </cell>
          <cell r="J61">
            <v>42.95752266195004</v>
          </cell>
        </row>
        <row r="62">
          <cell r="A62" t="str">
            <v>оплата труда</v>
          </cell>
          <cell r="B62">
            <v>44.45603965562223</v>
          </cell>
          <cell r="C62">
            <v>26.976794739416338</v>
          </cell>
          <cell r="D62">
            <v>25.01887199396096</v>
          </cell>
          <cell r="E62">
            <v>23.39423076923077</v>
          </cell>
          <cell r="F62">
            <v>11.927346115035318</v>
          </cell>
          <cell r="G62">
            <v>37.91666666666667</v>
          </cell>
          <cell r="H62">
            <v>45.3927235634138</v>
          </cell>
          <cell r="I62">
            <v>26.19036080350869</v>
          </cell>
          <cell r="J62">
            <v>26.514481538801682</v>
          </cell>
        </row>
        <row r="63">
          <cell r="A63" t="str">
            <v>начисления на оплату труда</v>
          </cell>
          <cell r="B63">
            <v>15.94051656665797</v>
          </cell>
          <cell r="C63">
            <v>9.227759360904301</v>
          </cell>
          <cell r="D63">
            <v>8.735037204788094</v>
          </cell>
          <cell r="E63">
            <v>8.423076923076922</v>
          </cell>
          <cell r="F63">
            <v>4.298688193743693</v>
          </cell>
          <cell r="G63">
            <v>13.561827956989248</v>
          </cell>
          <cell r="H63">
            <v>16.184971098265898</v>
          </cell>
          <cell r="I63">
            <v>9.17637936465628</v>
          </cell>
          <cell r="J63">
            <v>9.31350873314172</v>
          </cell>
        </row>
        <row r="64">
          <cell r="A64" t="str">
            <v>амортиз. отчисления</v>
          </cell>
          <cell r="B64">
            <v>0</v>
          </cell>
          <cell r="C64">
            <v>1.440139122873757</v>
          </cell>
          <cell r="D64">
            <v>8.508573277256552</v>
          </cell>
          <cell r="E64">
            <v>3.951923076923077</v>
          </cell>
          <cell r="F64">
            <v>0.9081735620585267</v>
          </cell>
          <cell r="G64">
            <v>0.053763440860215055</v>
          </cell>
          <cell r="H64">
            <v>0.6120367222033322</v>
          </cell>
          <cell r="I64">
            <v>0.8614214058978895</v>
          </cell>
          <cell r="J64">
            <v>1.5808091974353307</v>
          </cell>
        </row>
        <row r="65">
          <cell r="A65" t="str">
            <v>прочие расходы</v>
          </cell>
          <cell r="B65">
            <v>0</v>
          </cell>
          <cell r="C65">
            <v>26.95505679039183</v>
          </cell>
          <cell r="D65">
            <v>18.300442143858515</v>
          </cell>
          <cell r="E65">
            <v>17.75</v>
          </cell>
          <cell r="F65">
            <v>20.908173562058526</v>
          </cell>
          <cell r="G65">
            <v>14.46236559139785</v>
          </cell>
          <cell r="H65">
            <v>22.237334240054405</v>
          </cell>
          <cell r="I65">
            <v>19.520705614383676</v>
          </cell>
          <cell r="J65">
            <v>19.63367786867124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3"/>
  <sheetViews>
    <sheetView tabSelected="1" zoomScale="200" zoomScaleNormal="200" workbookViewId="0" topLeftCell="A163">
      <pane ySplit="3" topLeftCell="BM166" activePane="bottomLeft" state="frozen"/>
      <selection pane="topLeft" activeCell="A163" sqref="A163"/>
      <selection pane="bottomLeft" activeCell="A163" sqref="A163:M163"/>
    </sheetView>
  </sheetViews>
  <sheetFormatPr defaultColWidth="9.00390625" defaultRowHeight="12.75"/>
  <cols>
    <col min="1" max="1" width="42.00390625" style="0" customWidth="1"/>
    <col min="2" max="2" width="10.375" style="0" hidden="1" customWidth="1"/>
    <col min="3" max="3" width="8.625" style="0" hidden="1" customWidth="1"/>
    <col min="4" max="4" width="8.125" style="0" hidden="1" customWidth="1"/>
    <col min="5" max="5" width="9.00390625" style="0" hidden="1" customWidth="1"/>
    <col min="6" max="6" width="16.875" style="0" customWidth="1"/>
    <col min="7" max="7" width="7.75390625" style="0" hidden="1" customWidth="1"/>
    <col min="8" max="9" width="8.75390625" style="0" hidden="1" customWidth="1"/>
    <col min="10" max="10" width="8.375" style="0" hidden="1" customWidth="1"/>
    <col min="11" max="11" width="9.375" style="0" hidden="1" customWidth="1"/>
    <col min="12" max="12" width="10.625" style="0" hidden="1" customWidth="1"/>
    <col min="13" max="13" width="14.875" style="0" customWidth="1"/>
    <col min="14" max="14" width="10.625" style="0" bestFit="1" customWidth="1"/>
  </cols>
  <sheetData>
    <row r="1" spans="1:13" ht="15.75">
      <c r="A1" s="12"/>
      <c r="B1" s="12"/>
      <c r="C1" s="77" t="s">
        <v>77</v>
      </c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s="47" customFormat="1" ht="12.75">
      <c r="A2"/>
      <c r="B2"/>
      <c r="C2"/>
      <c r="D2"/>
      <c r="E2"/>
      <c r="F2"/>
      <c r="G2"/>
      <c r="H2"/>
      <c r="I2"/>
      <c r="J2"/>
      <c r="K2"/>
      <c r="L2"/>
      <c r="M2"/>
    </row>
    <row r="3" spans="1:16" s="47" customFormat="1" ht="36">
      <c r="A3" s="4"/>
      <c r="B3" s="26" t="s">
        <v>49</v>
      </c>
      <c r="C3" s="26" t="s">
        <v>50</v>
      </c>
      <c r="D3" s="26" t="s">
        <v>31</v>
      </c>
      <c r="E3" s="26" t="s">
        <v>34</v>
      </c>
      <c r="F3" s="26" t="s">
        <v>24</v>
      </c>
      <c r="G3" s="26" t="s">
        <v>41</v>
      </c>
      <c r="H3" s="26" t="s">
        <v>36</v>
      </c>
      <c r="I3" s="26" t="s">
        <v>35</v>
      </c>
      <c r="J3" s="26" t="s">
        <v>43</v>
      </c>
      <c r="K3" s="26" t="s">
        <v>37</v>
      </c>
      <c r="L3" s="26" t="s">
        <v>38</v>
      </c>
      <c r="M3" s="23" t="s">
        <v>0</v>
      </c>
      <c r="N3" s="48"/>
      <c r="O3" s="48"/>
      <c r="P3" s="49"/>
    </row>
    <row r="4" spans="1:16" s="47" customFormat="1" ht="12.75">
      <c r="A4" s="8" t="s">
        <v>1</v>
      </c>
      <c r="B4" s="18"/>
      <c r="C4" s="18"/>
      <c r="D4" s="18"/>
      <c r="E4" s="18"/>
      <c r="F4" s="18">
        <v>0.256635</v>
      </c>
      <c r="G4" s="18"/>
      <c r="H4" s="18"/>
      <c r="I4" s="18"/>
      <c r="J4" s="18"/>
      <c r="K4" s="18"/>
      <c r="L4" s="18"/>
      <c r="M4" s="1">
        <f>SUM(C4:L4)</f>
        <v>0.256635</v>
      </c>
      <c r="N4" s="49"/>
      <c r="O4" s="49"/>
      <c r="P4" s="49"/>
    </row>
    <row r="5" spans="1:13" ht="12.75">
      <c r="A5" s="9" t="s">
        <v>16</v>
      </c>
      <c r="B5" s="18"/>
      <c r="C5" s="18"/>
      <c r="D5" s="18"/>
      <c r="E5" s="18"/>
      <c r="F5" s="18">
        <v>0.251205</v>
      </c>
      <c r="G5" s="18"/>
      <c r="H5" s="18"/>
      <c r="I5" s="18"/>
      <c r="J5" s="18"/>
      <c r="K5" s="18"/>
      <c r="L5" s="18"/>
      <c r="M5" s="1">
        <f>SUM(C5:L5)</f>
        <v>0.251205</v>
      </c>
    </row>
    <row r="6" spans="1:13" ht="13.5" customHeight="1">
      <c r="A6" s="14" t="s">
        <v>25</v>
      </c>
      <c r="B6" s="18"/>
      <c r="C6" s="18"/>
      <c r="D6" s="18"/>
      <c r="E6" s="18"/>
      <c r="F6" s="65">
        <v>0.0076</v>
      </c>
      <c r="G6" s="18"/>
      <c r="H6" s="18"/>
      <c r="I6" s="18"/>
      <c r="J6" s="18"/>
      <c r="K6" s="18"/>
      <c r="L6" s="18"/>
      <c r="M6" s="1">
        <f>SUM(C6:L6)</f>
        <v>0.0076</v>
      </c>
    </row>
    <row r="7" spans="1:16" ht="12.75">
      <c r="A7" s="16" t="s">
        <v>26</v>
      </c>
      <c r="B7" s="22" t="e">
        <f aca="true" t="shared" si="0" ref="B7:M7">(B6/B5)*100</f>
        <v>#DIV/0!</v>
      </c>
      <c r="C7" s="22" t="e">
        <f t="shared" si="0"/>
        <v>#DIV/0!</v>
      </c>
      <c r="D7" s="22" t="e">
        <f t="shared" si="0"/>
        <v>#DIV/0!</v>
      </c>
      <c r="E7" s="22" t="e">
        <f t="shared" si="0"/>
        <v>#DIV/0!</v>
      </c>
      <c r="F7" s="59">
        <f t="shared" si="0"/>
        <v>3.0254174877092415</v>
      </c>
      <c r="G7" s="22" t="e">
        <f t="shared" si="0"/>
        <v>#DIV/0!</v>
      </c>
      <c r="H7" s="22" t="e">
        <f t="shared" si="0"/>
        <v>#DIV/0!</v>
      </c>
      <c r="I7" s="22" t="e">
        <f t="shared" si="0"/>
        <v>#DIV/0!</v>
      </c>
      <c r="J7" s="22" t="e">
        <f t="shared" si="0"/>
        <v>#DIV/0!</v>
      </c>
      <c r="K7" s="22" t="e">
        <f t="shared" si="0"/>
        <v>#DIV/0!</v>
      </c>
      <c r="L7" s="22" t="e">
        <f t="shared" si="0"/>
        <v>#DIV/0!</v>
      </c>
      <c r="M7" s="22">
        <f t="shared" si="0"/>
        <v>3.0254174877092415</v>
      </c>
      <c r="P7" s="51"/>
    </row>
    <row r="8" spans="1:16" ht="12.75">
      <c r="A8" s="3" t="s">
        <v>33</v>
      </c>
      <c r="B8" s="1">
        <f>B5-B6</f>
        <v>0</v>
      </c>
      <c r="C8" s="1">
        <f>C5-C6</f>
        <v>0</v>
      </c>
      <c r="D8" s="19">
        <f>D5-D6</f>
        <v>0</v>
      </c>
      <c r="E8" s="1">
        <f>E5-E6</f>
        <v>0</v>
      </c>
      <c r="F8" s="1">
        <f>F5-F6</f>
        <v>0.24360500000000002</v>
      </c>
      <c r="G8" s="1">
        <f>G30</f>
        <v>0</v>
      </c>
      <c r="H8" s="1">
        <f>H5-H6</f>
        <v>0</v>
      </c>
      <c r="I8" s="43">
        <f>I5-I6</f>
        <v>0</v>
      </c>
      <c r="J8" s="1">
        <f>J5-J6</f>
        <v>0</v>
      </c>
      <c r="K8" s="1">
        <f>K5-K6</f>
        <v>0</v>
      </c>
      <c r="L8" s="1">
        <f>L5-L6</f>
        <v>0</v>
      </c>
      <c r="M8" s="1">
        <f>SUM(C8:L8)</f>
        <v>0.24360500000000002</v>
      </c>
      <c r="P8" s="51"/>
    </row>
    <row r="9" spans="1:16" ht="12.75">
      <c r="A9" s="16" t="s">
        <v>48</v>
      </c>
      <c r="B9" s="1"/>
      <c r="C9" s="1"/>
      <c r="D9" s="1"/>
      <c r="E9" s="1"/>
      <c r="F9" s="60" t="s">
        <v>73</v>
      </c>
      <c r="G9" s="1"/>
      <c r="H9" s="1"/>
      <c r="I9" s="43"/>
      <c r="J9" s="1"/>
      <c r="K9" s="1"/>
      <c r="L9" s="1"/>
      <c r="M9" s="1"/>
      <c r="P9" s="51"/>
    </row>
    <row r="10" spans="1:16" ht="12.75">
      <c r="A10" s="54" t="s">
        <v>55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>
        <f>SUM(C10:L10)</f>
        <v>0</v>
      </c>
      <c r="P10" s="51"/>
    </row>
    <row r="11" spans="1:16" ht="12.75">
      <c r="A11" s="55" t="s">
        <v>52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P11" s="51"/>
    </row>
    <row r="12" spans="1:16" ht="12.75">
      <c r="A12" s="55" t="s">
        <v>53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P12" s="51"/>
    </row>
    <row r="13" spans="1:16" ht="22.5">
      <c r="A13" s="57" t="s">
        <v>57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P13" s="51"/>
    </row>
    <row r="14" spans="1:16" ht="12.75">
      <c r="A14" s="55" t="s">
        <v>52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P14" s="51"/>
    </row>
    <row r="15" spans="1:16" ht="12.75">
      <c r="A15" s="55" t="s">
        <v>53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P15" s="51"/>
    </row>
    <row r="16" spans="1:16" ht="22.5">
      <c r="A16" s="56" t="s">
        <v>56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P16" s="51"/>
    </row>
    <row r="17" spans="1:16" ht="12.75">
      <c r="A17" s="55" t="s">
        <v>52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P17" s="51"/>
    </row>
    <row r="18" spans="1:16" ht="12.75">
      <c r="A18" s="55" t="s">
        <v>53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P18" s="51"/>
    </row>
    <row r="19" spans="1:13" ht="12.75">
      <c r="A19" s="54" t="s">
        <v>51</v>
      </c>
      <c r="B19" s="1"/>
      <c r="C19" s="1"/>
      <c r="D19" s="1"/>
      <c r="E19" s="19"/>
      <c r="F19" s="1">
        <v>0.16622</v>
      </c>
      <c r="G19" s="1"/>
      <c r="H19" s="1"/>
      <c r="I19" s="1"/>
      <c r="J19" s="43"/>
      <c r="K19" s="1"/>
      <c r="L19" s="1"/>
      <c r="M19" s="1">
        <f>SUM(C19:L19)</f>
        <v>0.16622</v>
      </c>
    </row>
    <row r="20" spans="1:13" ht="12.75">
      <c r="A20" s="55" t="s">
        <v>52</v>
      </c>
      <c r="B20" s="1"/>
      <c r="C20" s="1"/>
      <c r="D20" s="1"/>
      <c r="E20" s="19"/>
      <c r="F20" s="1">
        <v>0.16622</v>
      </c>
      <c r="G20" s="1"/>
      <c r="H20" s="1"/>
      <c r="I20" s="1"/>
      <c r="J20" s="43"/>
      <c r="K20" s="1"/>
      <c r="L20" s="1"/>
      <c r="M20" s="1"/>
    </row>
    <row r="21" spans="1:13" ht="12.75">
      <c r="A21" s="55" t="s">
        <v>53</v>
      </c>
      <c r="B21" s="1"/>
      <c r="C21" s="1"/>
      <c r="D21" s="1"/>
      <c r="E21" s="19"/>
      <c r="F21" s="1"/>
      <c r="G21" s="1"/>
      <c r="H21" s="1"/>
      <c r="I21" s="1"/>
      <c r="J21" s="43"/>
      <c r="K21" s="1"/>
      <c r="L21" s="1"/>
      <c r="M21" s="1"/>
    </row>
    <row r="22" spans="1:13" ht="12.75">
      <c r="A22" s="56" t="s">
        <v>54</v>
      </c>
      <c r="B22" s="1"/>
      <c r="C22" s="1"/>
      <c r="D22" s="1"/>
      <c r="E22" s="19"/>
      <c r="F22" s="1">
        <v>5071.1</v>
      </c>
      <c r="G22" s="1"/>
      <c r="H22" s="1"/>
      <c r="I22" s="1"/>
      <c r="J22" s="43"/>
      <c r="K22" s="1"/>
      <c r="L22" s="1"/>
      <c r="M22" s="1"/>
    </row>
    <row r="23" spans="1:13" ht="12.75">
      <c r="A23" s="55" t="s">
        <v>52</v>
      </c>
      <c r="B23" s="1"/>
      <c r="C23" s="1"/>
      <c r="D23" s="1"/>
      <c r="E23" s="19"/>
      <c r="F23" s="1">
        <v>5071.1</v>
      </c>
      <c r="G23" s="1"/>
      <c r="H23" s="1"/>
      <c r="I23" s="1"/>
      <c r="J23" s="43"/>
      <c r="K23" s="1"/>
      <c r="L23" s="1"/>
      <c r="M23" s="1"/>
    </row>
    <row r="24" spans="1:13" ht="12.75">
      <c r="A24" s="55" t="s">
        <v>53</v>
      </c>
      <c r="B24" s="1"/>
      <c r="C24" s="1"/>
      <c r="D24" s="1"/>
      <c r="E24" s="19"/>
      <c r="F24" s="1"/>
      <c r="G24" s="1"/>
      <c r="H24" s="1"/>
      <c r="I24" s="1"/>
      <c r="J24" s="43"/>
      <c r="K24" s="1"/>
      <c r="L24" s="1"/>
      <c r="M24" s="1"/>
    </row>
    <row r="25" spans="1:13" ht="12.75">
      <c r="A25" s="54" t="s">
        <v>58</v>
      </c>
      <c r="B25" s="1"/>
      <c r="C25" s="1"/>
      <c r="D25" s="1"/>
      <c r="E25" s="1"/>
      <c r="F25" s="1">
        <v>0.004455</v>
      </c>
      <c r="G25" s="1"/>
      <c r="H25" s="1"/>
      <c r="I25" s="1"/>
      <c r="J25" s="1"/>
      <c r="K25" s="1"/>
      <c r="L25" s="1"/>
      <c r="M25" s="1">
        <f>SUM(C25:L25)</f>
        <v>0.004455</v>
      </c>
    </row>
    <row r="26" spans="1:13" ht="12.75">
      <c r="A26" s="55" t="s">
        <v>52</v>
      </c>
      <c r="B26" s="1"/>
      <c r="C26" s="1"/>
      <c r="D26" s="1"/>
      <c r="E26" s="1"/>
      <c r="F26" s="1">
        <v>0.004455</v>
      </c>
      <c r="G26" s="1"/>
      <c r="H26" s="1"/>
      <c r="I26" s="1"/>
      <c r="J26" s="1"/>
      <c r="K26" s="1"/>
      <c r="L26" s="1"/>
      <c r="M26" s="1"/>
    </row>
    <row r="27" spans="1:13" ht="12.75">
      <c r="A27" s="55" t="s">
        <v>53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50" t="s">
        <v>44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"/>
    </row>
    <row r="29" spans="1:13" ht="12.75">
      <c r="A29" s="54" t="s">
        <v>71</v>
      </c>
      <c r="B29" s="1"/>
      <c r="C29" s="1"/>
      <c r="D29" s="1"/>
      <c r="E29" s="1"/>
      <c r="F29" s="1">
        <v>0.07293</v>
      </c>
      <c r="G29" s="1"/>
      <c r="H29" s="1"/>
      <c r="I29" s="1"/>
      <c r="J29" s="1"/>
      <c r="K29" s="1"/>
      <c r="L29" s="1"/>
      <c r="M29" s="1">
        <f aca="true" t="shared" si="1" ref="M29:M36">SUM(C29:L29)</f>
        <v>0.07293</v>
      </c>
    </row>
    <row r="30" spans="1:13" ht="12.75">
      <c r="A30" s="33" t="s">
        <v>40</v>
      </c>
      <c r="B30" s="24">
        <f>B10+B19+B25+B29</f>
        <v>0</v>
      </c>
      <c r="C30" s="24">
        <f>C10+C19+C25+C29</f>
        <v>0</v>
      </c>
      <c r="D30" s="27">
        <f>SUM(D10:D29)</f>
        <v>0</v>
      </c>
      <c r="E30" s="24">
        <f>SUM(E10:E29)</f>
        <v>0</v>
      </c>
      <c r="F30" s="64">
        <f>F19+F25+F29</f>
        <v>0.243605</v>
      </c>
      <c r="G30" s="24">
        <f>SUM(G10:G25)</f>
        <v>0</v>
      </c>
      <c r="H30" s="44">
        <f>SUM(H10:H29)</f>
        <v>0</v>
      </c>
      <c r="I30" s="44">
        <f>SUM(I10:I29)</f>
        <v>0</v>
      </c>
      <c r="J30" s="24">
        <f>SUM(J10:J29)</f>
        <v>0</v>
      </c>
      <c r="K30" s="24">
        <f>K10+K19+K25+K29+K9</f>
        <v>0</v>
      </c>
      <c r="L30" s="24">
        <f>L10+L19+L25+L29</f>
        <v>0</v>
      </c>
      <c r="M30" s="24">
        <f t="shared" si="1"/>
        <v>0.243605</v>
      </c>
    </row>
    <row r="31" spans="1:13" ht="12.75">
      <c r="A31" s="8" t="s">
        <v>15</v>
      </c>
      <c r="B31" s="29">
        <f>B32+B46+B47+B48+B49+B50+B51+B52</f>
        <v>0</v>
      </c>
      <c r="C31" s="29">
        <f>C32+C46+C47+C48+C49+C50+C51+C52</f>
        <v>0</v>
      </c>
      <c r="D31" s="29">
        <f>D32+D46+D47+D48+D49+D50+D51+D52</f>
        <v>0</v>
      </c>
      <c r="E31" s="29">
        <f>E32+E46+E47+E48+E49+E50+E51+E52</f>
        <v>0</v>
      </c>
      <c r="F31" s="61">
        <f>F32+F46+F47+F48+F49+F50+F51</f>
        <v>2048.80748</v>
      </c>
      <c r="G31" s="29">
        <f aca="true" t="shared" si="2" ref="G31:L31">G32+G46+G47+G48+G49+G50+G51+G52</f>
        <v>0</v>
      </c>
      <c r="H31" s="30">
        <f t="shared" si="2"/>
        <v>0</v>
      </c>
      <c r="I31" s="29">
        <f t="shared" si="2"/>
        <v>0</v>
      </c>
      <c r="J31" s="29">
        <f t="shared" si="2"/>
        <v>0</v>
      </c>
      <c r="K31" s="29">
        <f t="shared" si="2"/>
        <v>0</v>
      </c>
      <c r="L31" s="29">
        <f t="shared" si="2"/>
        <v>0</v>
      </c>
      <c r="M31" s="29">
        <f t="shared" si="1"/>
        <v>2048.80748</v>
      </c>
    </row>
    <row r="32" spans="1:13" ht="12.75">
      <c r="A32" s="10" t="s">
        <v>11</v>
      </c>
      <c r="B32" s="1">
        <f>B36+B40+B44+B34+B42+B43</f>
        <v>0</v>
      </c>
      <c r="C32" s="1">
        <f>C36+C40+C44+C34+C42+C43</f>
        <v>0</v>
      </c>
      <c r="D32" s="1">
        <f>D36+D40+D44+D34+D42+D43+D45</f>
        <v>0</v>
      </c>
      <c r="E32" s="1">
        <f>E36+E40+E44+E34+E42+E43</f>
        <v>0</v>
      </c>
      <c r="F32" s="1">
        <f>F36+F40+F44+F34+F42+F43+F45</f>
        <v>664.79548</v>
      </c>
      <c r="G32" s="1">
        <f>G36+G40+G44+G34+G42+G43</f>
        <v>0</v>
      </c>
      <c r="H32" s="7">
        <f>H36+H40+H44+H34+H42+H43+H45</f>
        <v>0</v>
      </c>
      <c r="I32" s="1">
        <f>I36+I40+I44+I34+I42+I43+I45</f>
        <v>0</v>
      </c>
      <c r="J32" s="1">
        <f>J36+J40+J44+J34+J42+J43+J45</f>
        <v>0</v>
      </c>
      <c r="K32" s="1">
        <f>K36+K40+K44+K34+K42+K43+K38</f>
        <v>0</v>
      </c>
      <c r="L32" s="1">
        <f>L36+L40+L44+L34+L42+L43+L38</f>
        <v>0</v>
      </c>
      <c r="M32" s="25">
        <f t="shared" si="1"/>
        <v>664.79548</v>
      </c>
    </row>
    <row r="33" spans="1:13" ht="12.75">
      <c r="A33" s="54" t="s">
        <v>59</v>
      </c>
      <c r="B33" s="1"/>
      <c r="C33" s="1"/>
      <c r="D33" s="1"/>
      <c r="E33" s="1"/>
      <c r="F33" s="1"/>
      <c r="G33" s="40"/>
      <c r="H33" s="1"/>
      <c r="I33" s="1"/>
      <c r="J33" s="1"/>
      <c r="K33" s="40"/>
      <c r="L33" s="40"/>
      <c r="M33" s="25">
        <f t="shared" si="1"/>
        <v>0</v>
      </c>
    </row>
    <row r="34" spans="1:13" ht="12.75">
      <c r="A34" s="54" t="s">
        <v>60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5">
        <f t="shared" si="1"/>
        <v>0</v>
      </c>
    </row>
    <row r="35" spans="1:13" ht="12.75">
      <c r="A35" s="54" t="s">
        <v>61</v>
      </c>
      <c r="B35" s="20"/>
      <c r="C35" s="20"/>
      <c r="D35" s="20"/>
      <c r="E35" s="42"/>
      <c r="F35" s="20">
        <v>381.5</v>
      </c>
      <c r="G35" s="20"/>
      <c r="H35" s="20"/>
      <c r="I35" s="20"/>
      <c r="J35" s="20"/>
      <c r="K35" s="20"/>
      <c r="L35" s="20"/>
      <c r="M35" s="25">
        <f t="shared" si="1"/>
        <v>381.5</v>
      </c>
    </row>
    <row r="36" spans="1:13" ht="12.75">
      <c r="A36" s="54" t="s">
        <v>62</v>
      </c>
      <c r="B36" s="1"/>
      <c r="C36" s="1"/>
      <c r="D36" s="1"/>
      <c r="E36" s="1"/>
      <c r="F36" s="20">
        <v>316.653</v>
      </c>
      <c r="G36" s="1"/>
      <c r="H36" s="1"/>
      <c r="I36" s="1"/>
      <c r="J36" s="1"/>
      <c r="K36" s="20"/>
      <c r="L36" s="20"/>
      <c r="M36" s="25">
        <f t="shared" si="1"/>
        <v>316.653</v>
      </c>
    </row>
    <row r="37" spans="1:13" ht="12.75">
      <c r="A37" s="54" t="s">
        <v>46</v>
      </c>
      <c r="B37" s="1"/>
      <c r="C37" s="1"/>
      <c r="D37" s="1"/>
      <c r="E37" s="1"/>
      <c r="F37" s="20"/>
      <c r="G37" s="1"/>
      <c r="H37" s="1"/>
      <c r="I37" s="1"/>
      <c r="J37" s="1"/>
      <c r="K37" s="20"/>
      <c r="L37" s="20"/>
      <c r="M37" s="25"/>
    </row>
    <row r="38" spans="1:13" ht="12.75">
      <c r="A38" s="58" t="s">
        <v>47</v>
      </c>
      <c r="B38" s="1"/>
      <c r="C38" s="1"/>
      <c r="D38" s="1"/>
      <c r="E38" s="1"/>
      <c r="F38" s="20"/>
      <c r="G38" s="1"/>
      <c r="H38" s="1"/>
      <c r="I38" s="1"/>
      <c r="J38" s="1"/>
      <c r="K38" s="20"/>
      <c r="L38" s="20"/>
      <c r="M38" s="25"/>
    </row>
    <row r="39" spans="1:13" ht="12.75">
      <c r="A39" s="58" t="s">
        <v>63</v>
      </c>
      <c r="B39" s="10"/>
      <c r="C39" s="10"/>
      <c r="D39" s="1"/>
      <c r="E39" s="1"/>
      <c r="F39" s="1"/>
      <c r="G39" s="1"/>
      <c r="H39" s="1"/>
      <c r="I39" s="1"/>
      <c r="J39" s="1"/>
      <c r="K39" s="1"/>
      <c r="L39" s="1"/>
      <c r="M39" s="25">
        <f aca="true" t="shared" si="3" ref="M39:M52">SUM(C39:L39)</f>
        <v>0</v>
      </c>
    </row>
    <row r="40" spans="1:13" ht="12.75">
      <c r="A40" s="58" t="s">
        <v>64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25">
        <f t="shared" si="3"/>
        <v>0</v>
      </c>
    </row>
    <row r="41" spans="1:13" ht="12.75">
      <c r="A41" s="58" t="s">
        <v>65</v>
      </c>
      <c r="B41" s="1"/>
      <c r="C41" s="1"/>
      <c r="D41" s="1"/>
      <c r="E41" s="1"/>
      <c r="F41" s="1">
        <v>9.956</v>
      </c>
      <c r="G41" s="1"/>
      <c r="H41" s="1"/>
      <c r="I41" s="1"/>
      <c r="J41" s="1"/>
      <c r="K41" s="1"/>
      <c r="L41" s="1"/>
      <c r="M41" s="25">
        <f t="shared" si="3"/>
        <v>9.956</v>
      </c>
    </row>
    <row r="42" spans="1:13" ht="12.75">
      <c r="A42" s="58" t="s">
        <v>66</v>
      </c>
      <c r="B42" s="1"/>
      <c r="C42" s="1"/>
      <c r="D42" s="1"/>
      <c r="E42" s="1"/>
      <c r="F42" s="40">
        <f>F41*19.58</f>
        <v>194.93847999999997</v>
      </c>
      <c r="G42" s="1"/>
      <c r="H42" s="1"/>
      <c r="I42" s="1"/>
      <c r="J42" s="1"/>
      <c r="K42" s="1"/>
      <c r="L42" s="1"/>
      <c r="M42" s="25">
        <f t="shared" si="3"/>
        <v>194.93847999999997</v>
      </c>
    </row>
    <row r="43" spans="1:13" ht="12.75">
      <c r="A43" s="58" t="s">
        <v>67</v>
      </c>
      <c r="B43" s="1"/>
      <c r="C43" s="1"/>
      <c r="D43" s="1"/>
      <c r="E43" s="1"/>
      <c r="F43" s="1">
        <v>133.005</v>
      </c>
      <c r="G43" s="1"/>
      <c r="H43" s="1"/>
      <c r="I43" s="1"/>
      <c r="J43" s="1"/>
      <c r="K43" s="1"/>
      <c r="L43" s="1"/>
      <c r="M43" s="25">
        <f t="shared" si="3"/>
        <v>133.005</v>
      </c>
    </row>
    <row r="44" spans="1:13" ht="12.75">
      <c r="A44" s="58" t="s">
        <v>68</v>
      </c>
      <c r="B44" s="1"/>
      <c r="C44" s="1"/>
      <c r="D44" s="1"/>
      <c r="E44" s="1"/>
      <c r="F44" s="1">
        <v>15.456</v>
      </c>
      <c r="G44" s="1"/>
      <c r="H44" s="1"/>
      <c r="I44" s="1"/>
      <c r="J44" s="1"/>
      <c r="K44" s="1"/>
      <c r="L44" s="1"/>
      <c r="M44" s="25">
        <f t="shared" si="3"/>
        <v>15.456</v>
      </c>
    </row>
    <row r="45" spans="1:13" ht="12.75">
      <c r="A45" s="58" t="s">
        <v>69</v>
      </c>
      <c r="B45" s="1"/>
      <c r="C45" s="1"/>
      <c r="D45" s="1"/>
      <c r="E45" s="1"/>
      <c r="F45" s="40">
        <v>4.743</v>
      </c>
      <c r="G45" s="1"/>
      <c r="H45" s="1"/>
      <c r="I45" s="1"/>
      <c r="J45" s="1"/>
      <c r="K45" s="1"/>
      <c r="L45" s="1"/>
      <c r="M45" s="25">
        <f t="shared" si="3"/>
        <v>4.743</v>
      </c>
    </row>
    <row r="46" spans="1:13" ht="12.75">
      <c r="A46" s="10" t="s">
        <v>2</v>
      </c>
      <c r="B46" s="1"/>
      <c r="C46" s="1"/>
      <c r="D46" s="1"/>
      <c r="E46" s="1"/>
      <c r="F46" s="1">
        <v>801.694</v>
      </c>
      <c r="G46" s="1"/>
      <c r="H46" s="1"/>
      <c r="I46" s="1"/>
      <c r="J46" s="1"/>
      <c r="K46" s="1"/>
      <c r="L46" s="1"/>
      <c r="M46" s="25">
        <f t="shared" si="3"/>
        <v>801.694</v>
      </c>
    </row>
    <row r="47" spans="1:13" ht="12.75">
      <c r="A47" s="10" t="s">
        <v>3</v>
      </c>
      <c r="B47" s="1"/>
      <c r="C47" s="1"/>
      <c r="D47" s="1"/>
      <c r="E47" s="1"/>
      <c r="F47" s="1">
        <v>272.418</v>
      </c>
      <c r="G47" s="1"/>
      <c r="H47" s="1"/>
      <c r="I47" s="1"/>
      <c r="J47" s="1"/>
      <c r="K47" s="1"/>
      <c r="L47" s="1"/>
      <c r="M47" s="25">
        <f t="shared" si="3"/>
        <v>272.418</v>
      </c>
    </row>
    <row r="48" spans="1:13" ht="12.75">
      <c r="A48" s="10" t="s">
        <v>4</v>
      </c>
      <c r="B48" s="1"/>
      <c r="C48" s="1"/>
      <c r="D48" s="1"/>
      <c r="E48" s="1"/>
      <c r="F48" s="1">
        <v>1.753</v>
      </c>
      <c r="G48" s="1"/>
      <c r="H48" s="5"/>
      <c r="I48" s="1"/>
      <c r="J48" s="1"/>
      <c r="K48" s="1"/>
      <c r="L48" s="1"/>
      <c r="M48" s="25">
        <f t="shared" si="3"/>
        <v>1.753</v>
      </c>
    </row>
    <row r="49" spans="1:13" ht="12.75">
      <c r="A49" s="10" t="s">
        <v>17</v>
      </c>
      <c r="B49" s="1"/>
      <c r="C49" s="1"/>
      <c r="D49" s="1"/>
      <c r="E49" s="1"/>
      <c r="F49" s="1">
        <v>3.682</v>
      </c>
      <c r="G49" s="6"/>
      <c r="H49" s="1"/>
      <c r="I49" s="1"/>
      <c r="J49" s="1"/>
      <c r="K49" s="1"/>
      <c r="L49" s="1"/>
      <c r="M49" s="25">
        <f t="shared" si="3"/>
        <v>3.682</v>
      </c>
    </row>
    <row r="50" spans="1:13" ht="12.75">
      <c r="A50" s="10" t="s">
        <v>18</v>
      </c>
      <c r="B50" s="1"/>
      <c r="C50" s="1"/>
      <c r="D50" s="1"/>
      <c r="E50" s="1"/>
      <c r="F50" s="1">
        <v>304.465</v>
      </c>
      <c r="G50" s="1"/>
      <c r="H50" s="1"/>
      <c r="I50" s="1"/>
      <c r="J50" s="1"/>
      <c r="K50" s="1"/>
      <c r="L50" s="1"/>
      <c r="M50" s="25">
        <f t="shared" si="3"/>
        <v>304.465</v>
      </c>
    </row>
    <row r="51" spans="1:13" ht="12.75">
      <c r="A51" s="10" t="s">
        <v>19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25">
        <f t="shared" si="3"/>
        <v>0</v>
      </c>
    </row>
    <row r="52" spans="1:13" ht="12.75">
      <c r="A52" s="10" t="s">
        <v>72</v>
      </c>
      <c r="B52" s="1"/>
      <c r="C52" s="1"/>
      <c r="D52" s="1"/>
      <c r="E52" s="1"/>
      <c r="F52" s="40" t="s">
        <v>73</v>
      </c>
      <c r="G52" s="1"/>
      <c r="H52" s="1"/>
      <c r="I52" s="1"/>
      <c r="J52" s="1"/>
      <c r="K52" s="1"/>
      <c r="L52" s="1"/>
      <c r="M52" s="25">
        <f t="shared" si="3"/>
        <v>0</v>
      </c>
    </row>
    <row r="53" spans="1:15" ht="12.75">
      <c r="A53" s="2" t="s">
        <v>39</v>
      </c>
      <c r="B53" s="31" t="e">
        <f aca="true" t="shared" si="4" ref="B53:M53">B31/B30</f>
        <v>#DIV/0!</v>
      </c>
      <c r="C53" s="31" t="e">
        <f t="shared" si="4"/>
        <v>#DIV/0!</v>
      </c>
      <c r="D53" s="31" t="e">
        <f t="shared" si="4"/>
        <v>#DIV/0!</v>
      </c>
      <c r="E53" s="31" t="e">
        <f t="shared" si="4"/>
        <v>#DIV/0!</v>
      </c>
      <c r="F53" s="31">
        <f t="shared" si="4"/>
        <v>8410.367110691488</v>
      </c>
      <c r="G53" s="31" t="e">
        <f t="shared" si="4"/>
        <v>#DIV/0!</v>
      </c>
      <c r="H53" s="31" t="e">
        <f t="shared" si="4"/>
        <v>#DIV/0!</v>
      </c>
      <c r="I53" s="31" t="e">
        <f t="shared" si="4"/>
        <v>#DIV/0!</v>
      </c>
      <c r="J53" s="31" t="e">
        <f t="shared" si="4"/>
        <v>#DIV/0!</v>
      </c>
      <c r="K53" s="31" t="e">
        <f t="shared" si="4"/>
        <v>#DIV/0!</v>
      </c>
      <c r="L53" s="31" t="e">
        <f t="shared" si="4"/>
        <v>#DIV/0!</v>
      </c>
      <c r="M53" s="31">
        <f t="shared" si="4"/>
        <v>8410.367110691488</v>
      </c>
      <c r="N53" s="47"/>
      <c r="O53" s="47"/>
    </row>
    <row r="54" spans="1:15" ht="12.75">
      <c r="A54" s="15" t="s">
        <v>7</v>
      </c>
      <c r="B54" s="32"/>
      <c r="C54" s="32"/>
      <c r="D54" s="32"/>
      <c r="E54" s="31"/>
      <c r="F54" s="32">
        <v>7930.79</v>
      </c>
      <c r="G54" s="31"/>
      <c r="H54" s="31"/>
      <c r="I54" s="31"/>
      <c r="J54" s="32"/>
      <c r="K54" s="32"/>
      <c r="L54" s="32"/>
      <c r="M54" s="32"/>
      <c r="N54" s="45"/>
      <c r="O54" s="47"/>
    </row>
    <row r="55" spans="1:13" ht="12.75">
      <c r="A55" s="10" t="s">
        <v>12</v>
      </c>
      <c r="B55" s="1"/>
      <c r="C55" s="1"/>
      <c r="D55" s="1"/>
      <c r="E55" s="31"/>
      <c r="F55" s="1"/>
      <c r="G55" s="31"/>
      <c r="H55" s="31"/>
      <c r="I55" s="7"/>
      <c r="J55" s="1"/>
      <c r="K55" s="1"/>
      <c r="L55" s="1"/>
      <c r="M55" s="1"/>
    </row>
    <row r="56" spans="1:13" ht="12.75">
      <c r="A56" s="10" t="s">
        <v>13</v>
      </c>
      <c r="B56" s="1"/>
      <c r="C56" s="1"/>
      <c r="D56" s="1"/>
      <c r="E56" s="31"/>
      <c r="F56" s="32">
        <v>7930.79</v>
      </c>
      <c r="G56" s="31"/>
      <c r="H56" s="31"/>
      <c r="I56" s="31"/>
      <c r="J56" s="1"/>
      <c r="K56" s="1"/>
      <c r="L56" s="1"/>
      <c r="M56" s="1"/>
    </row>
    <row r="57" spans="1:13" ht="12.75">
      <c r="A57" s="10" t="s">
        <v>14</v>
      </c>
      <c r="B57" s="7"/>
      <c r="C57" s="7"/>
      <c r="D57" s="1"/>
      <c r="E57" s="31"/>
      <c r="F57" s="32">
        <v>7930.79</v>
      </c>
      <c r="G57" s="31"/>
      <c r="H57" s="31"/>
      <c r="I57" s="7"/>
      <c r="J57" s="1"/>
      <c r="K57" s="1"/>
      <c r="L57" s="1"/>
      <c r="M57" s="1"/>
    </row>
    <row r="58" spans="1:14" ht="12.75">
      <c r="A58" s="8" t="s">
        <v>22</v>
      </c>
      <c r="B58" s="28">
        <f aca="true" t="shared" si="5" ref="B58:J58">B59+B60+B61</f>
        <v>0</v>
      </c>
      <c r="C58" s="28">
        <f t="shared" si="5"/>
        <v>0</v>
      </c>
      <c r="D58" s="28">
        <f t="shared" si="5"/>
        <v>0</v>
      </c>
      <c r="E58" s="28">
        <f t="shared" si="5"/>
        <v>0</v>
      </c>
      <c r="F58" s="61">
        <f t="shared" si="5"/>
        <v>1353.58758325</v>
      </c>
      <c r="G58" s="28">
        <f t="shared" si="5"/>
        <v>0</v>
      </c>
      <c r="H58" s="28">
        <f t="shared" si="5"/>
        <v>0</v>
      </c>
      <c r="I58" s="28">
        <f t="shared" si="5"/>
        <v>0</v>
      </c>
      <c r="J58" s="28">
        <f t="shared" si="5"/>
        <v>0</v>
      </c>
      <c r="K58" s="28">
        <f>SUM(K59:K61)</f>
        <v>0</v>
      </c>
      <c r="L58" s="28">
        <f>SUM(L59:L61)</f>
        <v>0</v>
      </c>
      <c r="M58" s="28">
        <f>SUM(C58:L58)</f>
        <v>1353.58758325</v>
      </c>
      <c r="N58" s="13"/>
    </row>
    <row r="59" spans="1:13" ht="12.75">
      <c r="A59" s="10" t="s">
        <v>8</v>
      </c>
      <c r="B59" s="5"/>
      <c r="C59" s="5"/>
      <c r="D59" s="5"/>
      <c r="E59" s="5">
        <f aca="true" t="shared" si="6" ref="E59:L59">E55*E10</f>
        <v>0</v>
      </c>
      <c r="F59" s="5">
        <f t="shared" si="6"/>
        <v>0</v>
      </c>
      <c r="G59" s="5">
        <f t="shared" si="6"/>
        <v>0</v>
      </c>
      <c r="H59" s="5">
        <f t="shared" si="6"/>
        <v>0</v>
      </c>
      <c r="I59" s="5">
        <f t="shared" si="6"/>
        <v>0</v>
      </c>
      <c r="J59" s="41">
        <f t="shared" si="6"/>
        <v>0</v>
      </c>
      <c r="K59" s="41">
        <f t="shared" si="6"/>
        <v>0</v>
      </c>
      <c r="L59" s="41">
        <f t="shared" si="6"/>
        <v>0</v>
      </c>
      <c r="M59" s="5">
        <f>SUM(C59:L59)</f>
        <v>0</v>
      </c>
    </row>
    <row r="60" spans="1:13" ht="12.75">
      <c r="A60" s="10" t="s">
        <v>9</v>
      </c>
      <c r="B60" s="5">
        <f aca="true" t="shared" si="7" ref="B60:L60">B56*B19</f>
        <v>0</v>
      </c>
      <c r="C60" s="5">
        <f t="shared" si="7"/>
        <v>0</v>
      </c>
      <c r="D60" s="5">
        <f t="shared" si="7"/>
        <v>0</v>
      </c>
      <c r="E60" s="5">
        <f t="shared" si="7"/>
        <v>0</v>
      </c>
      <c r="F60" s="62">
        <f t="shared" si="7"/>
        <v>1318.2559138000001</v>
      </c>
      <c r="G60" s="5">
        <f t="shared" si="7"/>
        <v>0</v>
      </c>
      <c r="H60" s="5">
        <f t="shared" si="7"/>
        <v>0</v>
      </c>
      <c r="I60" s="5">
        <f t="shared" si="7"/>
        <v>0</v>
      </c>
      <c r="J60" s="5">
        <f t="shared" si="7"/>
        <v>0</v>
      </c>
      <c r="K60" s="5">
        <f t="shared" si="7"/>
        <v>0</v>
      </c>
      <c r="L60" s="5">
        <f t="shared" si="7"/>
        <v>0</v>
      </c>
      <c r="M60" s="5">
        <f>SUM(C60:L60)</f>
        <v>1318.2559138000001</v>
      </c>
    </row>
    <row r="61" spans="1:13" ht="12.75">
      <c r="A61" s="10" t="s">
        <v>10</v>
      </c>
      <c r="B61" s="5">
        <f aca="true" t="shared" si="8" ref="B61:L61">B57*B25</f>
        <v>0</v>
      </c>
      <c r="C61" s="5">
        <f t="shared" si="8"/>
        <v>0</v>
      </c>
      <c r="D61" s="5">
        <f t="shared" si="8"/>
        <v>0</v>
      </c>
      <c r="E61" s="5">
        <f t="shared" si="8"/>
        <v>0</v>
      </c>
      <c r="F61" s="40">
        <f t="shared" si="8"/>
        <v>35.33166945</v>
      </c>
      <c r="G61" s="5">
        <f t="shared" si="8"/>
        <v>0</v>
      </c>
      <c r="H61" s="5">
        <f t="shared" si="8"/>
        <v>0</v>
      </c>
      <c r="I61" s="5">
        <f t="shared" si="8"/>
        <v>0</v>
      </c>
      <c r="J61" s="5">
        <f t="shared" si="8"/>
        <v>0</v>
      </c>
      <c r="K61" s="5">
        <f t="shared" si="8"/>
        <v>0</v>
      </c>
      <c r="L61" s="5">
        <f t="shared" si="8"/>
        <v>0</v>
      </c>
      <c r="M61" s="5">
        <f>SUM(C61:L61)</f>
        <v>35.33166945</v>
      </c>
    </row>
    <row r="62" spans="1:13" ht="12.75">
      <c r="A62" s="71" t="s">
        <v>45</v>
      </c>
      <c r="B62" s="75"/>
      <c r="C62" s="75"/>
      <c r="D62" s="73"/>
      <c r="E62" s="78"/>
      <c r="F62" s="78"/>
      <c r="G62" s="78"/>
      <c r="H62" s="82"/>
      <c r="I62" s="82"/>
      <c r="J62" s="82"/>
      <c r="K62" s="82"/>
      <c r="L62" s="82"/>
      <c r="M62" s="80">
        <f>SUM(C62:L63)</f>
        <v>0</v>
      </c>
    </row>
    <row r="63" spans="1:13" ht="12.75">
      <c r="A63" s="72"/>
      <c r="B63" s="76"/>
      <c r="C63" s="76"/>
      <c r="D63" s="74"/>
      <c r="E63" s="79"/>
      <c r="F63" s="79"/>
      <c r="G63" s="79"/>
      <c r="H63" s="83"/>
      <c r="I63" s="83"/>
      <c r="J63" s="83"/>
      <c r="K63" s="83"/>
      <c r="L63" s="83"/>
      <c r="M63" s="81"/>
    </row>
    <row r="64" spans="1:13" ht="33.75" customHeight="1">
      <c r="A64" s="9" t="s">
        <v>5</v>
      </c>
      <c r="B64" s="1"/>
      <c r="C64" s="1"/>
      <c r="D64" s="1"/>
      <c r="E64" s="20"/>
      <c r="F64" s="20"/>
      <c r="G64" s="42"/>
      <c r="H64" s="20"/>
      <c r="I64" s="20"/>
      <c r="J64" s="20"/>
      <c r="K64" s="20"/>
      <c r="L64" s="1"/>
      <c r="M64" s="5">
        <f aca="true" t="shared" si="9" ref="M64:M69">SUM(C64:L64)</f>
        <v>0</v>
      </c>
    </row>
    <row r="65" spans="1:14" ht="12.75">
      <c r="A65" s="15" t="s">
        <v>32</v>
      </c>
      <c r="B65" s="1">
        <f>B66+B67+B68</f>
        <v>0</v>
      </c>
      <c r="C65" s="1">
        <f>C66+C67+C68</f>
        <v>0</v>
      </c>
      <c r="D65" s="1">
        <f>D66+D67+D68</f>
        <v>0</v>
      </c>
      <c r="E65" s="1">
        <f>E66+E67+E68</f>
        <v>0</v>
      </c>
      <c r="F65" s="1">
        <f>SUM(F66:F68)</f>
        <v>1152.314</v>
      </c>
      <c r="G65" s="1">
        <f>SUM(G66:G68)</f>
        <v>0</v>
      </c>
      <c r="H65" s="1">
        <f>H66+H67+H68</f>
        <v>0</v>
      </c>
      <c r="I65" s="1">
        <f>I66+I67+I68</f>
        <v>0</v>
      </c>
      <c r="J65" s="1">
        <f>J66+J67+J68</f>
        <v>0</v>
      </c>
      <c r="K65" s="1">
        <f>SUM(K66:K68)</f>
        <v>0</v>
      </c>
      <c r="L65" s="1">
        <f>SUM(L66:L68)</f>
        <v>0</v>
      </c>
      <c r="M65" s="5">
        <f t="shared" si="9"/>
        <v>1152.314</v>
      </c>
      <c r="N65" s="13"/>
    </row>
    <row r="66" spans="1:13" ht="12.75">
      <c r="A66" s="10" t="s">
        <v>8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5">
        <f t="shared" si="9"/>
        <v>0</v>
      </c>
    </row>
    <row r="67" spans="1:13" ht="12.75">
      <c r="A67" s="10" t="s">
        <v>9</v>
      </c>
      <c r="B67" s="1"/>
      <c r="C67" s="1"/>
      <c r="D67" s="1"/>
      <c r="E67" s="1"/>
      <c r="F67" s="1">
        <v>1116.606</v>
      </c>
      <c r="G67" s="1"/>
      <c r="H67" s="1"/>
      <c r="I67" s="1"/>
      <c r="J67" s="1"/>
      <c r="K67" s="1"/>
      <c r="L67" s="1"/>
      <c r="M67" s="5">
        <f t="shared" si="9"/>
        <v>1116.606</v>
      </c>
    </row>
    <row r="68" spans="1:13" ht="12.75">
      <c r="A68" s="10" t="s">
        <v>10</v>
      </c>
      <c r="B68" s="1"/>
      <c r="C68" s="1"/>
      <c r="D68" s="1"/>
      <c r="E68" s="1"/>
      <c r="F68" s="40">
        <v>35.708</v>
      </c>
      <c r="G68" s="1"/>
      <c r="H68" s="1"/>
      <c r="I68" s="1"/>
      <c r="J68" s="1"/>
      <c r="K68" s="1"/>
      <c r="L68" s="1"/>
      <c r="M68" s="5">
        <f t="shared" si="9"/>
        <v>35.708</v>
      </c>
    </row>
    <row r="69" spans="1:13" ht="12.75">
      <c r="A69" s="11" t="s">
        <v>6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5">
        <f t="shared" si="9"/>
        <v>0</v>
      </c>
    </row>
    <row r="70" spans="1:13" ht="12.75">
      <c r="A70" s="11" t="s">
        <v>70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5"/>
    </row>
    <row r="71" spans="1:13" ht="12.75">
      <c r="A71" s="10" t="s">
        <v>23</v>
      </c>
      <c r="B71" s="1">
        <f aca="true" t="shared" si="10" ref="B71:L71">SUM(B72:B75)</f>
        <v>0</v>
      </c>
      <c r="C71" s="1">
        <f t="shared" si="10"/>
        <v>0</v>
      </c>
      <c r="D71" s="53">
        <f t="shared" si="10"/>
        <v>0</v>
      </c>
      <c r="E71" s="34">
        <f t="shared" si="10"/>
        <v>0</v>
      </c>
      <c r="F71" s="40">
        <f t="shared" si="10"/>
        <v>201.27358325000014</v>
      </c>
      <c r="G71" s="1">
        <f t="shared" si="10"/>
        <v>0</v>
      </c>
      <c r="H71" s="1">
        <f t="shared" si="10"/>
        <v>0</v>
      </c>
      <c r="I71" s="1">
        <f t="shared" si="10"/>
        <v>0</v>
      </c>
      <c r="J71" s="1">
        <f t="shared" si="10"/>
        <v>0</v>
      </c>
      <c r="K71" s="1">
        <f t="shared" si="10"/>
        <v>0</v>
      </c>
      <c r="L71" s="1">
        <f t="shared" si="10"/>
        <v>0</v>
      </c>
      <c r="M71" s="1">
        <f aca="true" t="shared" si="11" ref="M71:M77">SUM(C71:L71)</f>
        <v>201.27358325000014</v>
      </c>
    </row>
    <row r="72" spans="1:13" ht="12.75">
      <c r="A72" s="10" t="s">
        <v>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>
        <f t="shared" si="11"/>
        <v>0</v>
      </c>
    </row>
    <row r="73" spans="1:13" ht="12.75">
      <c r="A73" s="10" t="s">
        <v>9</v>
      </c>
      <c r="B73" s="1"/>
      <c r="C73" s="1"/>
      <c r="D73" s="1"/>
      <c r="E73" s="1"/>
      <c r="F73" s="40">
        <f>F60-F67</f>
        <v>201.64991380000015</v>
      </c>
      <c r="G73" s="1"/>
      <c r="H73" s="1"/>
      <c r="I73" s="1"/>
      <c r="J73" s="1"/>
      <c r="K73" s="1"/>
      <c r="L73" s="1"/>
      <c r="M73" s="1">
        <f t="shared" si="11"/>
        <v>201.64991380000015</v>
      </c>
    </row>
    <row r="74" spans="1:13" ht="12.75">
      <c r="A74" s="10" t="s">
        <v>20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>
        <f t="shared" si="11"/>
        <v>0</v>
      </c>
    </row>
    <row r="75" spans="1:13" ht="12.75">
      <c r="A75" s="10" t="s">
        <v>10</v>
      </c>
      <c r="B75" s="1"/>
      <c r="C75" s="1"/>
      <c r="D75" s="1"/>
      <c r="E75" s="1"/>
      <c r="F75" s="40">
        <f>F61-F68</f>
        <v>-0.3763305499999987</v>
      </c>
      <c r="G75" s="1"/>
      <c r="H75" s="1"/>
      <c r="I75" s="1"/>
      <c r="J75" s="1"/>
      <c r="K75" s="1"/>
      <c r="L75" s="1"/>
      <c r="M75" s="1">
        <f t="shared" si="11"/>
        <v>-0.3763305499999987</v>
      </c>
    </row>
    <row r="76" spans="1:13" ht="12.75">
      <c r="A76" s="10" t="s">
        <v>21</v>
      </c>
      <c r="B76" s="5">
        <f>B58</f>
        <v>0</v>
      </c>
      <c r="C76" s="5">
        <f>C58</f>
        <v>0</v>
      </c>
      <c r="D76" s="5">
        <f>D58</f>
        <v>0</v>
      </c>
      <c r="E76" s="5">
        <f>E58</f>
        <v>0</v>
      </c>
      <c r="F76" s="40">
        <f>F58/1.18</f>
        <v>1147.1081213983052</v>
      </c>
      <c r="G76" s="5">
        <f aca="true" t="shared" si="12" ref="G76:L76">G58</f>
        <v>0</v>
      </c>
      <c r="H76" s="5">
        <f t="shared" si="12"/>
        <v>0</v>
      </c>
      <c r="I76" s="5">
        <f t="shared" si="12"/>
        <v>0</v>
      </c>
      <c r="J76" s="5">
        <f t="shared" si="12"/>
        <v>0</v>
      </c>
      <c r="K76" s="5">
        <f t="shared" si="12"/>
        <v>0</v>
      </c>
      <c r="L76" s="5">
        <f t="shared" si="12"/>
        <v>0</v>
      </c>
      <c r="M76" s="1">
        <f t="shared" si="11"/>
        <v>1147.1081213983052</v>
      </c>
    </row>
    <row r="77" spans="1:13" ht="12.75">
      <c r="A77" s="39" t="s">
        <v>42</v>
      </c>
      <c r="B77" s="52">
        <f>(B58+B62)-B31</f>
        <v>0</v>
      </c>
      <c r="C77" s="52">
        <f>(C58+C62)-C31</f>
        <v>0</v>
      </c>
      <c r="D77" s="52">
        <f>(D58+D62)-D31</f>
        <v>0</v>
      </c>
      <c r="E77" s="52">
        <f>(E58+E62)-E31</f>
        <v>0</v>
      </c>
      <c r="F77" s="63">
        <f>((F58/1.18)+F62)-F31</f>
        <v>-901.6993586016947</v>
      </c>
      <c r="G77" s="52">
        <f>((G58/1.18)+G62)-G31</f>
        <v>0</v>
      </c>
      <c r="H77" s="52">
        <f>(H58+H62)-H31</f>
        <v>0</v>
      </c>
      <c r="I77" s="52">
        <f>(I58+I62)-I31</f>
        <v>0</v>
      </c>
      <c r="J77" s="52">
        <f>((J58/1.18)+J62)-J31</f>
        <v>0</v>
      </c>
      <c r="K77" s="52">
        <f>(K58+K62)-K31</f>
        <v>0</v>
      </c>
      <c r="L77" s="52">
        <f>(L58+L62)-L31</f>
        <v>0</v>
      </c>
      <c r="M77" s="38">
        <f t="shared" si="11"/>
        <v>-901.6993586016947</v>
      </c>
    </row>
    <row r="78" spans="1:13" ht="12.75">
      <c r="A78" s="35"/>
      <c r="B78" s="36"/>
      <c r="C78" s="36"/>
      <c r="D78" s="36"/>
      <c r="E78" s="36"/>
      <c r="F78" s="36"/>
      <c r="G78" s="46"/>
      <c r="H78" s="36"/>
      <c r="I78" s="36"/>
      <c r="J78" s="36"/>
      <c r="K78" s="46"/>
      <c r="L78" s="46"/>
      <c r="M78" s="37"/>
    </row>
    <row r="79" spans="2:5" ht="12.75">
      <c r="B79" s="69" t="s">
        <v>27</v>
      </c>
      <c r="C79" s="69"/>
      <c r="D79" s="69"/>
      <c r="E79" t="s">
        <v>74</v>
      </c>
    </row>
    <row r="80" spans="2:12" ht="12.75">
      <c r="B80" s="70" t="s">
        <v>28</v>
      </c>
      <c r="C80" s="70"/>
      <c r="D80" s="70"/>
      <c r="E80" s="49" t="s">
        <v>75</v>
      </c>
      <c r="F80" s="49"/>
      <c r="G80" s="49"/>
      <c r="H80" s="49"/>
      <c r="I80" s="49"/>
      <c r="J80" s="49"/>
      <c r="K80" s="49"/>
      <c r="L80" s="49"/>
    </row>
    <row r="81" spans="1:12" ht="12.75">
      <c r="A81" t="s">
        <v>29</v>
      </c>
      <c r="B81" s="49" t="s">
        <v>75</v>
      </c>
      <c r="C81" t="s">
        <v>30</v>
      </c>
      <c r="D81" t="s">
        <v>76</v>
      </c>
      <c r="E81" s="49"/>
      <c r="F81" s="49"/>
      <c r="G81" s="49"/>
      <c r="H81" s="49"/>
      <c r="I81" s="49"/>
      <c r="J81" s="49"/>
      <c r="K81" s="49"/>
      <c r="L81" s="49"/>
    </row>
    <row r="82" spans="1:13" ht="15.75">
      <c r="A82" s="12"/>
      <c r="B82" s="12"/>
      <c r="C82" s="77" t="s">
        <v>79</v>
      </c>
      <c r="D82" s="77"/>
      <c r="E82" s="77"/>
      <c r="F82" s="77"/>
      <c r="G82" s="77"/>
      <c r="H82" s="77"/>
      <c r="I82" s="77"/>
      <c r="J82" s="77"/>
      <c r="K82" s="77"/>
      <c r="L82" s="77"/>
      <c r="M82" s="77"/>
    </row>
    <row r="84" spans="1:21" ht="36">
      <c r="A84" s="4"/>
      <c r="B84" s="26" t="s">
        <v>49</v>
      </c>
      <c r="C84" s="26" t="s">
        <v>50</v>
      </c>
      <c r="D84" s="26" t="s">
        <v>31</v>
      </c>
      <c r="E84" s="26" t="s">
        <v>34</v>
      </c>
      <c r="F84" s="26" t="s">
        <v>24</v>
      </c>
      <c r="G84" s="26" t="s">
        <v>41</v>
      </c>
      <c r="H84" s="26" t="s">
        <v>36</v>
      </c>
      <c r="I84" s="26" t="s">
        <v>35</v>
      </c>
      <c r="J84" s="26" t="s">
        <v>43</v>
      </c>
      <c r="K84" s="26" t="s">
        <v>37</v>
      </c>
      <c r="L84" s="26" t="s">
        <v>38</v>
      </c>
      <c r="M84" s="23" t="s">
        <v>0</v>
      </c>
      <c r="Q84" s="47"/>
      <c r="R84" s="48"/>
      <c r="S84" s="48"/>
      <c r="T84" s="48"/>
      <c r="U84" s="48"/>
    </row>
    <row r="85" spans="1:21" ht="12.75">
      <c r="A85" s="8" t="s">
        <v>1</v>
      </c>
      <c r="B85" s="18"/>
      <c r="C85" s="18"/>
      <c r="D85" s="18"/>
      <c r="E85" s="18"/>
      <c r="F85" s="18">
        <v>0.51327</v>
      </c>
      <c r="G85" s="18"/>
      <c r="H85" s="18"/>
      <c r="I85" s="18"/>
      <c r="J85" s="18"/>
      <c r="K85" s="18"/>
      <c r="L85" s="18"/>
      <c r="M85" s="1">
        <f>SUM(C85:L85)</f>
        <v>0.51327</v>
      </c>
      <c r="R85" s="21"/>
      <c r="T85" s="21"/>
      <c r="U85" s="21"/>
    </row>
    <row r="86" spans="1:21" ht="12.75">
      <c r="A86" s="9" t="s">
        <v>16</v>
      </c>
      <c r="B86" s="18"/>
      <c r="C86" s="18"/>
      <c r="D86" s="18"/>
      <c r="E86" s="18"/>
      <c r="F86" s="18">
        <v>0.50241</v>
      </c>
      <c r="G86" s="18"/>
      <c r="H86" s="18"/>
      <c r="I86" s="18"/>
      <c r="J86" s="18"/>
      <c r="K86" s="18"/>
      <c r="L86" s="18"/>
      <c r="M86" s="1">
        <f>SUM(C86:L86)</f>
        <v>0.50241</v>
      </c>
      <c r="R86" s="21"/>
      <c r="T86" s="21"/>
      <c r="U86" s="21"/>
    </row>
    <row r="87" spans="1:13" ht="12.75">
      <c r="A87" s="14" t="s">
        <v>25</v>
      </c>
      <c r="B87" s="18"/>
      <c r="C87" s="18"/>
      <c r="D87" s="18"/>
      <c r="E87" s="18"/>
      <c r="F87" s="66">
        <v>0.0152</v>
      </c>
      <c r="G87" s="18"/>
      <c r="H87" s="18"/>
      <c r="I87" s="18"/>
      <c r="J87" s="18"/>
      <c r="K87" s="18"/>
      <c r="L87" s="18"/>
      <c r="M87" s="1">
        <f>SUM(C87:L87)</f>
        <v>0.0152</v>
      </c>
    </row>
    <row r="88" spans="1:13" ht="12.75">
      <c r="A88" s="16" t="s">
        <v>26</v>
      </c>
      <c r="B88" s="22" t="e">
        <f aca="true" t="shared" si="13" ref="B88:M88">(B87/B86)*100</f>
        <v>#DIV/0!</v>
      </c>
      <c r="C88" s="22" t="e">
        <f t="shared" si="13"/>
        <v>#DIV/0!</v>
      </c>
      <c r="D88" s="22" t="e">
        <f t="shared" si="13"/>
        <v>#DIV/0!</v>
      </c>
      <c r="E88" s="22" t="e">
        <f t="shared" si="13"/>
        <v>#DIV/0!</v>
      </c>
      <c r="F88" s="59">
        <f t="shared" si="13"/>
        <v>3.0254174877092415</v>
      </c>
      <c r="G88" s="22" t="e">
        <f t="shared" si="13"/>
        <v>#DIV/0!</v>
      </c>
      <c r="H88" s="22" t="e">
        <f t="shared" si="13"/>
        <v>#DIV/0!</v>
      </c>
      <c r="I88" s="22" t="e">
        <f t="shared" si="13"/>
        <v>#DIV/0!</v>
      </c>
      <c r="J88" s="22" t="e">
        <f t="shared" si="13"/>
        <v>#DIV/0!</v>
      </c>
      <c r="K88" s="22" t="e">
        <f t="shared" si="13"/>
        <v>#DIV/0!</v>
      </c>
      <c r="L88" s="22" t="e">
        <f t="shared" si="13"/>
        <v>#DIV/0!</v>
      </c>
      <c r="M88" s="22">
        <f t="shared" si="13"/>
        <v>3.0254174877092415</v>
      </c>
    </row>
    <row r="89" spans="1:13" ht="12.75">
      <c r="A89" s="3" t="s">
        <v>33</v>
      </c>
      <c r="B89" s="1">
        <f>B86-B87</f>
        <v>0</v>
      </c>
      <c r="C89" s="1">
        <f>C86-C87</f>
        <v>0</v>
      </c>
      <c r="D89" s="19">
        <f>D86-D87</f>
        <v>0</v>
      </c>
      <c r="E89" s="1">
        <f>E86-E87</f>
        <v>0</v>
      </c>
      <c r="F89" s="1">
        <f>F86-F87</f>
        <v>0.48721000000000003</v>
      </c>
      <c r="G89" s="1">
        <f>G111</f>
        <v>0</v>
      </c>
      <c r="H89" s="1">
        <f>H86-H87</f>
        <v>0</v>
      </c>
      <c r="I89" s="43">
        <f>I86-I87</f>
        <v>0</v>
      </c>
      <c r="J89" s="1">
        <f>J86-J87</f>
        <v>0</v>
      </c>
      <c r="K89" s="1">
        <f>K86-K87</f>
        <v>0</v>
      </c>
      <c r="L89" s="1">
        <f>L86-L87</f>
        <v>0</v>
      </c>
      <c r="M89" s="1">
        <f>SUM(C89:L89)</f>
        <v>0.48721000000000003</v>
      </c>
    </row>
    <row r="90" spans="1:13" ht="12.75">
      <c r="A90" s="16" t="s">
        <v>48</v>
      </c>
      <c r="B90" s="1"/>
      <c r="C90" s="1"/>
      <c r="D90" s="1"/>
      <c r="E90" s="1"/>
      <c r="F90" s="60" t="s">
        <v>73</v>
      </c>
      <c r="G90" s="1"/>
      <c r="H90" s="1"/>
      <c r="I90" s="43"/>
      <c r="J90" s="1"/>
      <c r="K90" s="1"/>
      <c r="L90" s="1"/>
      <c r="M90" s="1"/>
    </row>
    <row r="91" spans="1:13" ht="12.75">
      <c r="A91" s="54" t="s">
        <v>55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>
        <f>SUM(C91:L91)</f>
        <v>0</v>
      </c>
    </row>
    <row r="92" spans="1:13" ht="12.75">
      <c r="A92" s="55" t="s">
        <v>52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55" t="s">
        <v>53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22.5">
      <c r="A94" s="57" t="s">
        <v>57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55" t="s">
        <v>52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55" t="s">
        <v>53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22.5">
      <c r="A97" s="56" t="s">
        <v>56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55" t="s">
        <v>52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55" t="s">
        <v>53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54" t="s">
        <v>51</v>
      </c>
      <c r="B100" s="1"/>
      <c r="C100" s="1"/>
      <c r="D100" s="1"/>
      <c r="E100" s="19"/>
      <c r="F100" s="1">
        <v>0.33244</v>
      </c>
      <c r="G100" s="1"/>
      <c r="H100" s="1"/>
      <c r="I100" s="1"/>
      <c r="J100" s="43"/>
      <c r="K100" s="1"/>
      <c r="L100" s="1"/>
      <c r="M100" s="1">
        <f>SUM(C100:L100)</f>
        <v>0.33244</v>
      </c>
    </row>
    <row r="101" spans="1:13" ht="12.75">
      <c r="A101" s="55" t="s">
        <v>52</v>
      </c>
      <c r="B101" s="1"/>
      <c r="C101" s="1"/>
      <c r="D101" s="1"/>
      <c r="E101" s="19"/>
      <c r="F101" s="1">
        <v>0.33244</v>
      </c>
      <c r="G101" s="1"/>
      <c r="H101" s="1"/>
      <c r="I101" s="1"/>
      <c r="J101" s="43"/>
      <c r="K101" s="1"/>
      <c r="L101" s="1"/>
      <c r="M101" s="1"/>
    </row>
    <row r="102" spans="1:13" ht="12.75">
      <c r="A102" s="55" t="s">
        <v>53</v>
      </c>
      <c r="B102" s="1"/>
      <c r="C102" s="1"/>
      <c r="D102" s="1"/>
      <c r="E102" s="19"/>
      <c r="F102" s="1"/>
      <c r="G102" s="1"/>
      <c r="H102" s="1"/>
      <c r="I102" s="1"/>
      <c r="J102" s="43"/>
      <c r="K102" s="1"/>
      <c r="L102" s="1"/>
      <c r="M102" s="1"/>
    </row>
    <row r="103" spans="1:13" ht="12.75">
      <c r="A103" s="56" t="s">
        <v>54</v>
      </c>
      <c r="B103" s="1"/>
      <c r="C103" s="1"/>
      <c r="D103" s="1"/>
      <c r="E103" s="19"/>
      <c r="F103" s="1">
        <v>5071.1</v>
      </c>
      <c r="G103" s="1"/>
      <c r="H103" s="1"/>
      <c r="I103" s="1"/>
      <c r="J103" s="43"/>
      <c r="K103" s="1"/>
      <c r="L103" s="1"/>
      <c r="M103" s="1"/>
    </row>
    <row r="104" spans="1:13" ht="12.75">
      <c r="A104" s="55" t="s">
        <v>52</v>
      </c>
      <c r="B104" s="1"/>
      <c r="C104" s="1"/>
      <c r="D104" s="1"/>
      <c r="E104" s="19"/>
      <c r="F104" s="1">
        <v>5071.1</v>
      </c>
      <c r="G104" s="1"/>
      <c r="H104" s="1"/>
      <c r="I104" s="1"/>
      <c r="J104" s="43"/>
      <c r="K104" s="1"/>
      <c r="L104" s="1"/>
      <c r="M104" s="1"/>
    </row>
    <row r="105" spans="1:13" ht="12.75">
      <c r="A105" s="55" t="s">
        <v>53</v>
      </c>
      <c r="B105" s="1"/>
      <c r="C105" s="1"/>
      <c r="D105" s="1"/>
      <c r="E105" s="19"/>
      <c r="F105" s="1"/>
      <c r="G105" s="1"/>
      <c r="H105" s="1"/>
      <c r="I105" s="1"/>
      <c r="J105" s="43"/>
      <c r="K105" s="1"/>
      <c r="L105" s="1"/>
      <c r="M105" s="1"/>
    </row>
    <row r="106" spans="1:13" ht="12.75">
      <c r="A106" s="54" t="s">
        <v>58</v>
      </c>
      <c r="B106" s="1"/>
      <c r="C106" s="1"/>
      <c r="D106" s="1"/>
      <c r="E106" s="1"/>
      <c r="F106" s="1">
        <v>0.00891</v>
      </c>
      <c r="G106" s="1"/>
      <c r="H106" s="1"/>
      <c r="I106" s="1"/>
      <c r="J106" s="1"/>
      <c r="K106" s="1"/>
      <c r="L106" s="1"/>
      <c r="M106" s="1">
        <f>SUM(C106:L106)</f>
        <v>0.00891</v>
      </c>
    </row>
    <row r="107" spans="1:13" ht="12.75">
      <c r="A107" s="55" t="s">
        <v>52</v>
      </c>
      <c r="B107" s="1"/>
      <c r="C107" s="1"/>
      <c r="D107" s="1"/>
      <c r="E107" s="1"/>
      <c r="F107" s="1">
        <v>0.00891</v>
      </c>
      <c r="G107" s="1"/>
      <c r="H107" s="1"/>
      <c r="I107" s="1"/>
      <c r="J107" s="1"/>
      <c r="K107" s="1"/>
      <c r="L107" s="1"/>
      <c r="M107" s="1"/>
    </row>
    <row r="108" spans="1:13" ht="12.75">
      <c r="A108" s="55" t="s">
        <v>53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50" t="s">
        <v>44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"/>
    </row>
    <row r="110" spans="1:13" ht="12.75">
      <c r="A110" s="54" t="s">
        <v>71</v>
      </c>
      <c r="B110" s="1"/>
      <c r="C110" s="1"/>
      <c r="D110" s="1"/>
      <c r="E110" s="1"/>
      <c r="F110" s="1">
        <v>0.14586</v>
      </c>
      <c r="G110" s="1"/>
      <c r="H110" s="1"/>
      <c r="I110" s="1"/>
      <c r="J110" s="1"/>
      <c r="K110" s="1"/>
      <c r="L110" s="1"/>
      <c r="M110" s="1">
        <f aca="true" t="shared" si="14" ref="M110:M117">SUM(C110:L110)</f>
        <v>0.14586</v>
      </c>
    </row>
    <row r="111" spans="1:13" ht="12.75">
      <c r="A111" s="33" t="s">
        <v>40</v>
      </c>
      <c r="B111" s="24">
        <f>B91+B100+B106+B110</f>
        <v>0</v>
      </c>
      <c r="C111" s="24">
        <f>C91+C100+C106+C110</f>
        <v>0</v>
      </c>
      <c r="D111" s="27">
        <f>SUM(D91:D110)</f>
        <v>0</v>
      </c>
      <c r="E111" s="24">
        <f>SUM(E91:E110)</f>
        <v>0</v>
      </c>
      <c r="F111" s="64">
        <f>F100+F106+F110</f>
        <v>0.48721</v>
      </c>
      <c r="G111" s="24">
        <f>SUM(G91:G106)</f>
        <v>0</v>
      </c>
      <c r="H111" s="44">
        <f>SUM(H91:H110)</f>
        <v>0</v>
      </c>
      <c r="I111" s="44">
        <f>SUM(I91:I110)</f>
        <v>0</v>
      </c>
      <c r="J111" s="24">
        <f>SUM(J91:J110)</f>
        <v>0</v>
      </c>
      <c r="K111" s="24">
        <f>K91+K100+K106+K110+K90</f>
        <v>0</v>
      </c>
      <c r="L111" s="24">
        <f>L91+L100+L106+L110</f>
        <v>0</v>
      </c>
      <c r="M111" s="24">
        <f t="shared" si="14"/>
        <v>0.48721</v>
      </c>
    </row>
    <row r="112" spans="1:13" ht="12.75">
      <c r="A112" s="8" t="s">
        <v>15</v>
      </c>
      <c r="B112" s="29">
        <f aca="true" t="shared" si="15" ref="B112:L112">B113+B127+B128+B129+B130+B131+B132+B133</f>
        <v>0</v>
      </c>
      <c r="C112" s="29">
        <f t="shared" si="15"/>
        <v>0</v>
      </c>
      <c r="D112" s="29">
        <f t="shared" si="15"/>
        <v>0</v>
      </c>
      <c r="E112" s="29">
        <f t="shared" si="15"/>
        <v>0</v>
      </c>
      <c r="F112" s="61">
        <f t="shared" si="15"/>
        <v>3497.8559999999998</v>
      </c>
      <c r="G112" s="29">
        <f t="shared" si="15"/>
        <v>0</v>
      </c>
      <c r="H112" s="30">
        <f t="shared" si="15"/>
        <v>0</v>
      </c>
      <c r="I112" s="29">
        <f t="shared" si="15"/>
        <v>0</v>
      </c>
      <c r="J112" s="29">
        <f t="shared" si="15"/>
        <v>0</v>
      </c>
      <c r="K112" s="29">
        <f t="shared" si="15"/>
        <v>0</v>
      </c>
      <c r="L112" s="29">
        <f t="shared" si="15"/>
        <v>0</v>
      </c>
      <c r="M112" s="29">
        <f t="shared" si="14"/>
        <v>3497.8559999999998</v>
      </c>
    </row>
    <row r="113" spans="1:13" ht="12.75">
      <c r="A113" s="10" t="s">
        <v>11</v>
      </c>
      <c r="B113" s="1">
        <f>B117+B121+B125+B115+B123+B124</f>
        <v>0</v>
      </c>
      <c r="C113" s="1">
        <f>C117+C121+C125+C115+C123+C124</f>
        <v>0</v>
      </c>
      <c r="D113" s="1">
        <f>D117+D121+D125+D115+D123+D124+D126</f>
        <v>0</v>
      </c>
      <c r="E113" s="1">
        <f>E117+E121+E125+E115+E123+E124</f>
        <v>0</v>
      </c>
      <c r="F113" s="1">
        <f>F117+F121+F125+F115+F123+F124+F126</f>
        <v>1147.8999999999999</v>
      </c>
      <c r="G113" s="1">
        <f>G117+G121+G125+G115+G123+G124</f>
        <v>0</v>
      </c>
      <c r="H113" s="7">
        <f>H117+H121+H125+H115+H123+H124+H126</f>
        <v>0</v>
      </c>
      <c r="I113" s="1">
        <f>I117+I121+I125+I115+I123+I124+I126</f>
        <v>0</v>
      </c>
      <c r="J113" s="1">
        <f>J117+J121+J125+J115+J123+J124+J126</f>
        <v>0</v>
      </c>
      <c r="K113" s="1">
        <f>K117+K121+K125+K115+K123+K124+K119</f>
        <v>0</v>
      </c>
      <c r="L113" s="1">
        <f>L117+L121+L125+L115+L123+L124+L119</f>
        <v>0</v>
      </c>
      <c r="M113" s="25">
        <f t="shared" si="14"/>
        <v>1147.8999999999999</v>
      </c>
    </row>
    <row r="114" spans="1:13" ht="12.75">
      <c r="A114" s="54" t="s">
        <v>59</v>
      </c>
      <c r="B114" s="1"/>
      <c r="C114" s="1"/>
      <c r="D114" s="1"/>
      <c r="E114" s="1"/>
      <c r="F114" s="1"/>
      <c r="G114" s="40"/>
      <c r="H114" s="1"/>
      <c r="I114" s="1"/>
      <c r="J114" s="1"/>
      <c r="K114" s="40"/>
      <c r="L114" s="40"/>
      <c r="M114" s="25">
        <f t="shared" si="14"/>
        <v>0</v>
      </c>
    </row>
    <row r="115" spans="1:13" ht="12.75">
      <c r="A115" s="54" t="s">
        <v>60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25">
        <f t="shared" si="14"/>
        <v>0</v>
      </c>
    </row>
    <row r="116" spans="1:13" ht="12.75">
      <c r="A116" s="54" t="s">
        <v>61</v>
      </c>
      <c r="B116" s="20"/>
      <c r="C116" s="20"/>
      <c r="D116" s="20"/>
      <c r="E116" s="42"/>
      <c r="F116" s="20">
        <v>588</v>
      </c>
      <c r="G116" s="20"/>
      <c r="H116" s="20"/>
      <c r="I116" s="20"/>
      <c r="J116" s="20"/>
      <c r="K116" s="20"/>
      <c r="L116" s="20"/>
      <c r="M116" s="25">
        <f t="shared" si="14"/>
        <v>588</v>
      </c>
    </row>
    <row r="117" spans="1:13" ht="12.75">
      <c r="A117" s="54" t="s">
        <v>62</v>
      </c>
      <c r="B117" s="1"/>
      <c r="C117" s="1"/>
      <c r="D117" s="1"/>
      <c r="E117" s="1"/>
      <c r="F117" s="20">
        <v>444.444</v>
      </c>
      <c r="G117" s="1"/>
      <c r="H117" s="1"/>
      <c r="I117" s="1"/>
      <c r="J117" s="1"/>
      <c r="K117" s="20"/>
      <c r="L117" s="20"/>
      <c r="M117" s="25">
        <f t="shared" si="14"/>
        <v>444.444</v>
      </c>
    </row>
    <row r="118" spans="1:13" ht="12.75">
      <c r="A118" s="54" t="s">
        <v>46</v>
      </c>
      <c r="B118" s="1"/>
      <c r="C118" s="1"/>
      <c r="D118" s="1"/>
      <c r="E118" s="1"/>
      <c r="F118" s="20"/>
      <c r="G118" s="1"/>
      <c r="H118" s="1"/>
      <c r="I118" s="1"/>
      <c r="J118" s="1"/>
      <c r="K118" s="20"/>
      <c r="L118" s="20"/>
      <c r="M118" s="25"/>
    </row>
    <row r="119" spans="1:13" ht="12.75">
      <c r="A119" s="58" t="s">
        <v>47</v>
      </c>
      <c r="B119" s="1"/>
      <c r="C119" s="1"/>
      <c r="D119" s="1"/>
      <c r="E119" s="1"/>
      <c r="F119" s="20"/>
      <c r="G119" s="1"/>
      <c r="H119" s="1"/>
      <c r="I119" s="1"/>
      <c r="J119" s="1"/>
      <c r="K119" s="20"/>
      <c r="L119" s="20"/>
      <c r="M119" s="25"/>
    </row>
    <row r="120" spans="1:13" ht="12.75">
      <c r="A120" s="58" t="s">
        <v>63</v>
      </c>
      <c r="B120" s="10"/>
      <c r="C120" s="10"/>
      <c r="D120" s="1"/>
      <c r="E120" s="1"/>
      <c r="F120" s="1"/>
      <c r="G120" s="1"/>
      <c r="H120" s="1"/>
      <c r="I120" s="1"/>
      <c r="J120" s="1"/>
      <c r="K120" s="1"/>
      <c r="L120" s="1"/>
      <c r="M120" s="25">
        <f aca="true" t="shared" si="16" ref="M120:M133">SUM(C120:L120)</f>
        <v>0</v>
      </c>
    </row>
    <row r="121" spans="1:13" ht="12.75">
      <c r="A121" s="58" t="s">
        <v>64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25">
        <f t="shared" si="16"/>
        <v>0</v>
      </c>
    </row>
    <row r="122" spans="1:13" ht="12.75">
      <c r="A122" s="58" t="s">
        <v>65</v>
      </c>
      <c r="B122" s="1"/>
      <c r="C122" s="1"/>
      <c r="D122" s="1"/>
      <c r="E122" s="1"/>
      <c r="F122" s="1">
        <v>17.335</v>
      </c>
      <c r="G122" s="1"/>
      <c r="H122" s="1"/>
      <c r="I122" s="1"/>
      <c r="J122" s="1"/>
      <c r="K122" s="1"/>
      <c r="L122" s="1"/>
      <c r="M122" s="25">
        <f t="shared" si="16"/>
        <v>17.335</v>
      </c>
    </row>
    <row r="123" spans="1:13" ht="12.75">
      <c r="A123" s="58" t="s">
        <v>66</v>
      </c>
      <c r="B123" s="1"/>
      <c r="C123" s="1"/>
      <c r="D123" s="1"/>
      <c r="E123" s="1"/>
      <c r="F123" s="40">
        <v>339.419</v>
      </c>
      <c r="G123" s="1"/>
      <c r="H123" s="1"/>
      <c r="I123" s="1"/>
      <c r="J123" s="1"/>
      <c r="K123" s="1"/>
      <c r="L123" s="1"/>
      <c r="M123" s="25">
        <f t="shared" si="16"/>
        <v>339.419</v>
      </c>
    </row>
    <row r="124" spans="1:13" ht="12.75">
      <c r="A124" s="58" t="s">
        <v>67</v>
      </c>
      <c r="B124" s="1"/>
      <c r="C124" s="1"/>
      <c r="D124" s="1"/>
      <c r="E124" s="1"/>
      <c r="F124" s="1">
        <v>229.765</v>
      </c>
      <c r="G124" s="1"/>
      <c r="H124" s="1"/>
      <c r="I124" s="1"/>
      <c r="J124" s="1"/>
      <c r="K124" s="1"/>
      <c r="L124" s="1"/>
      <c r="M124" s="25">
        <f t="shared" si="16"/>
        <v>229.765</v>
      </c>
    </row>
    <row r="125" spans="1:13" ht="12.75">
      <c r="A125" s="58" t="s">
        <v>68</v>
      </c>
      <c r="B125" s="1"/>
      <c r="C125" s="1"/>
      <c r="D125" s="1"/>
      <c r="E125" s="1"/>
      <c r="F125" s="1">
        <v>129.529</v>
      </c>
      <c r="G125" s="1"/>
      <c r="H125" s="1"/>
      <c r="I125" s="1"/>
      <c r="J125" s="1"/>
      <c r="K125" s="1"/>
      <c r="L125" s="1"/>
      <c r="M125" s="25">
        <f t="shared" si="16"/>
        <v>129.529</v>
      </c>
    </row>
    <row r="126" spans="1:13" ht="12.75">
      <c r="A126" s="58" t="s">
        <v>69</v>
      </c>
      <c r="B126" s="1"/>
      <c r="C126" s="1"/>
      <c r="D126" s="1"/>
      <c r="E126" s="1"/>
      <c r="F126" s="40">
        <v>4.743</v>
      </c>
      <c r="G126" s="1"/>
      <c r="H126" s="1"/>
      <c r="I126" s="1"/>
      <c r="J126" s="1"/>
      <c r="K126" s="1"/>
      <c r="L126" s="1"/>
      <c r="M126" s="25">
        <f t="shared" si="16"/>
        <v>4.743</v>
      </c>
    </row>
    <row r="127" spans="1:13" ht="12.75">
      <c r="A127" s="10" t="s">
        <v>2</v>
      </c>
      <c r="B127" s="1"/>
      <c r="C127" s="1"/>
      <c r="D127" s="1"/>
      <c r="E127" s="1"/>
      <c r="F127" s="1">
        <v>1324.255</v>
      </c>
      <c r="G127" s="1"/>
      <c r="H127" s="1"/>
      <c r="I127" s="1"/>
      <c r="J127" s="1"/>
      <c r="K127" s="1"/>
      <c r="L127" s="1"/>
      <c r="M127" s="25">
        <f t="shared" si="16"/>
        <v>1324.255</v>
      </c>
    </row>
    <row r="128" spans="1:13" ht="12.75">
      <c r="A128" s="10" t="s">
        <v>3</v>
      </c>
      <c r="B128" s="1"/>
      <c r="C128" s="1"/>
      <c r="D128" s="1"/>
      <c r="E128" s="1"/>
      <c r="F128" s="1">
        <v>441.558</v>
      </c>
      <c r="G128" s="1"/>
      <c r="H128" s="1"/>
      <c r="I128" s="1"/>
      <c r="J128" s="1"/>
      <c r="K128" s="1"/>
      <c r="L128" s="1"/>
      <c r="M128" s="25">
        <f t="shared" si="16"/>
        <v>441.558</v>
      </c>
    </row>
    <row r="129" spans="1:13" ht="12.75">
      <c r="A129" s="10" t="s">
        <v>4</v>
      </c>
      <c r="B129" s="1"/>
      <c r="C129" s="1"/>
      <c r="D129" s="1"/>
      <c r="E129" s="1"/>
      <c r="F129" s="1">
        <v>2.137</v>
      </c>
      <c r="G129" s="1"/>
      <c r="H129" s="5"/>
      <c r="I129" s="1"/>
      <c r="J129" s="1"/>
      <c r="K129" s="1"/>
      <c r="L129" s="1"/>
      <c r="M129" s="25">
        <f t="shared" si="16"/>
        <v>2.137</v>
      </c>
    </row>
    <row r="130" spans="1:13" ht="12.75">
      <c r="A130" s="10" t="s">
        <v>17</v>
      </c>
      <c r="B130" s="1"/>
      <c r="C130" s="1"/>
      <c r="D130" s="1"/>
      <c r="E130" s="1"/>
      <c r="F130" s="1">
        <v>1.811</v>
      </c>
      <c r="G130" s="6"/>
      <c r="H130" s="1"/>
      <c r="I130" s="1"/>
      <c r="J130" s="1"/>
      <c r="K130" s="1"/>
      <c r="L130" s="1"/>
      <c r="M130" s="25">
        <f t="shared" si="16"/>
        <v>1.811</v>
      </c>
    </row>
    <row r="131" spans="1:13" ht="12.75">
      <c r="A131" s="10" t="s">
        <v>18</v>
      </c>
      <c r="B131" s="1"/>
      <c r="C131" s="1"/>
      <c r="D131" s="1"/>
      <c r="E131" s="1"/>
      <c r="F131" s="1">
        <v>538.856</v>
      </c>
      <c r="G131" s="1"/>
      <c r="H131" s="1"/>
      <c r="I131" s="1"/>
      <c r="J131" s="1"/>
      <c r="K131" s="1"/>
      <c r="L131" s="1"/>
      <c r="M131" s="25">
        <f t="shared" si="16"/>
        <v>538.856</v>
      </c>
    </row>
    <row r="132" spans="1:13" ht="12.75">
      <c r="A132" s="10" t="s">
        <v>78</v>
      </c>
      <c r="B132" s="1"/>
      <c r="C132" s="1"/>
      <c r="D132" s="1"/>
      <c r="E132" s="1"/>
      <c r="F132" s="1">
        <v>41.339</v>
      </c>
      <c r="G132" s="1"/>
      <c r="H132" s="1"/>
      <c r="I132" s="1"/>
      <c r="J132" s="1"/>
      <c r="K132" s="1"/>
      <c r="L132" s="1"/>
      <c r="M132" s="25">
        <f t="shared" si="16"/>
        <v>41.339</v>
      </c>
    </row>
    <row r="133" spans="1:13" ht="12.75">
      <c r="A133" s="10" t="s">
        <v>72</v>
      </c>
      <c r="B133" s="1"/>
      <c r="C133" s="1"/>
      <c r="D133" s="1"/>
      <c r="E133" s="1"/>
      <c r="F133" s="40">
        <v>0</v>
      </c>
      <c r="G133" s="1"/>
      <c r="H133" s="1"/>
      <c r="I133" s="1"/>
      <c r="J133" s="1"/>
      <c r="K133" s="1"/>
      <c r="L133" s="1"/>
      <c r="M133" s="25">
        <f t="shared" si="16"/>
        <v>0</v>
      </c>
    </row>
    <row r="134" spans="1:13" ht="12.75">
      <c r="A134" s="2" t="s">
        <v>39</v>
      </c>
      <c r="B134" s="31" t="e">
        <f aca="true" t="shared" si="17" ref="B134:M134">B112/B111</f>
        <v>#DIV/0!</v>
      </c>
      <c r="C134" s="31" t="e">
        <f t="shared" si="17"/>
        <v>#DIV/0!</v>
      </c>
      <c r="D134" s="31" t="e">
        <f t="shared" si="17"/>
        <v>#DIV/0!</v>
      </c>
      <c r="E134" s="31" t="e">
        <f t="shared" si="17"/>
        <v>#DIV/0!</v>
      </c>
      <c r="F134" s="31">
        <f t="shared" si="17"/>
        <v>7179.360029556044</v>
      </c>
      <c r="G134" s="31" t="e">
        <f t="shared" si="17"/>
        <v>#DIV/0!</v>
      </c>
      <c r="H134" s="31" t="e">
        <f t="shared" si="17"/>
        <v>#DIV/0!</v>
      </c>
      <c r="I134" s="31" t="e">
        <f t="shared" si="17"/>
        <v>#DIV/0!</v>
      </c>
      <c r="J134" s="31" t="e">
        <f t="shared" si="17"/>
        <v>#DIV/0!</v>
      </c>
      <c r="K134" s="31" t="e">
        <f t="shared" si="17"/>
        <v>#DIV/0!</v>
      </c>
      <c r="L134" s="31" t="e">
        <f t="shared" si="17"/>
        <v>#DIV/0!</v>
      </c>
      <c r="M134" s="31">
        <f t="shared" si="17"/>
        <v>7179.360029556044</v>
      </c>
    </row>
    <row r="135" spans="1:13" ht="12.75">
      <c r="A135" s="15" t="s">
        <v>7</v>
      </c>
      <c r="B135" s="32"/>
      <c r="C135" s="32"/>
      <c r="D135" s="32"/>
      <c r="E135" s="31"/>
      <c r="F135" s="32">
        <v>6721.01</v>
      </c>
      <c r="G135" s="31"/>
      <c r="H135" s="31"/>
      <c r="I135" s="31"/>
      <c r="J135" s="32"/>
      <c r="K135" s="32"/>
      <c r="L135" s="32"/>
      <c r="M135" s="32"/>
    </row>
    <row r="136" spans="1:13" ht="12.75">
      <c r="A136" s="10" t="s">
        <v>12</v>
      </c>
      <c r="B136" s="1"/>
      <c r="C136" s="1"/>
      <c r="D136" s="1"/>
      <c r="E136" s="31"/>
      <c r="F136" s="1"/>
      <c r="G136" s="31"/>
      <c r="H136" s="31"/>
      <c r="I136" s="7"/>
      <c r="J136" s="1"/>
      <c r="K136" s="1"/>
      <c r="L136" s="1"/>
      <c r="M136" s="1"/>
    </row>
    <row r="137" spans="1:13" ht="12.75">
      <c r="A137" s="10" t="s">
        <v>13</v>
      </c>
      <c r="B137" s="1"/>
      <c r="C137" s="1"/>
      <c r="D137" s="1"/>
      <c r="E137" s="31"/>
      <c r="F137" s="32">
        <v>7930.79</v>
      </c>
      <c r="G137" s="31"/>
      <c r="H137" s="31"/>
      <c r="I137" s="31"/>
      <c r="J137" s="1"/>
      <c r="K137" s="1"/>
      <c r="L137" s="1"/>
      <c r="M137" s="1"/>
    </row>
    <row r="138" spans="1:13" ht="12.75">
      <c r="A138" s="10" t="s">
        <v>14</v>
      </c>
      <c r="B138" s="7"/>
      <c r="C138" s="7"/>
      <c r="D138" s="1"/>
      <c r="E138" s="31"/>
      <c r="F138" s="32">
        <v>7930.79</v>
      </c>
      <c r="G138" s="31"/>
      <c r="H138" s="31"/>
      <c r="I138" s="7"/>
      <c r="J138" s="1"/>
      <c r="K138" s="1"/>
      <c r="L138" s="1"/>
      <c r="M138" s="1"/>
    </row>
    <row r="139" spans="1:13" ht="12.75">
      <c r="A139" s="8" t="s">
        <v>22</v>
      </c>
      <c r="B139" s="28">
        <f aca="true" t="shared" si="18" ref="B139:J139">B140+B141+B142</f>
        <v>0</v>
      </c>
      <c r="C139" s="28">
        <f t="shared" si="18"/>
        <v>0</v>
      </c>
      <c r="D139" s="28">
        <f t="shared" si="18"/>
        <v>0</v>
      </c>
      <c r="E139" s="28">
        <f t="shared" si="18"/>
        <v>0</v>
      </c>
      <c r="F139" s="61">
        <f t="shared" si="18"/>
        <v>2707.1751665</v>
      </c>
      <c r="G139" s="28">
        <f t="shared" si="18"/>
        <v>0</v>
      </c>
      <c r="H139" s="28">
        <f t="shared" si="18"/>
        <v>0</v>
      </c>
      <c r="I139" s="28">
        <f t="shared" si="18"/>
        <v>0</v>
      </c>
      <c r="J139" s="28">
        <f t="shared" si="18"/>
        <v>0</v>
      </c>
      <c r="K139" s="28">
        <f>SUM(K140:K142)</f>
        <v>0</v>
      </c>
      <c r="L139" s="28">
        <f>SUM(L140:L142)</f>
        <v>0</v>
      </c>
      <c r="M139" s="28">
        <f>SUM(C139:L139)</f>
        <v>2707.1751665</v>
      </c>
    </row>
    <row r="140" spans="1:13" ht="12.75">
      <c r="A140" s="10" t="s">
        <v>8</v>
      </c>
      <c r="B140" s="5"/>
      <c r="C140" s="5"/>
      <c r="D140" s="5"/>
      <c r="E140" s="5">
        <f aca="true" t="shared" si="19" ref="E140:L140">E136*E91</f>
        <v>0</v>
      </c>
      <c r="F140" s="5">
        <f t="shared" si="19"/>
        <v>0</v>
      </c>
      <c r="G140" s="5">
        <f t="shared" si="19"/>
        <v>0</v>
      </c>
      <c r="H140" s="5">
        <f t="shared" si="19"/>
        <v>0</v>
      </c>
      <c r="I140" s="5">
        <f t="shared" si="19"/>
        <v>0</v>
      </c>
      <c r="J140" s="41">
        <f t="shared" si="19"/>
        <v>0</v>
      </c>
      <c r="K140" s="41">
        <f t="shared" si="19"/>
        <v>0</v>
      </c>
      <c r="L140" s="41">
        <f t="shared" si="19"/>
        <v>0</v>
      </c>
      <c r="M140" s="5">
        <f>SUM(C140:L140)</f>
        <v>0</v>
      </c>
    </row>
    <row r="141" spans="1:13" ht="12.75">
      <c r="A141" s="10" t="s">
        <v>9</v>
      </c>
      <c r="B141" s="5">
        <f aca="true" t="shared" si="20" ref="B141:L141">B137*B100</f>
        <v>0</v>
      </c>
      <c r="C141" s="5">
        <f t="shared" si="20"/>
        <v>0</v>
      </c>
      <c r="D141" s="5">
        <f t="shared" si="20"/>
        <v>0</v>
      </c>
      <c r="E141" s="5">
        <f t="shared" si="20"/>
        <v>0</v>
      </c>
      <c r="F141" s="62">
        <f t="shared" si="20"/>
        <v>2636.5118276000003</v>
      </c>
      <c r="G141" s="5">
        <f t="shared" si="20"/>
        <v>0</v>
      </c>
      <c r="H141" s="5">
        <f t="shared" si="20"/>
        <v>0</v>
      </c>
      <c r="I141" s="5">
        <f t="shared" si="20"/>
        <v>0</v>
      </c>
      <c r="J141" s="5">
        <f t="shared" si="20"/>
        <v>0</v>
      </c>
      <c r="K141" s="5">
        <f t="shared" si="20"/>
        <v>0</v>
      </c>
      <c r="L141" s="5">
        <f t="shared" si="20"/>
        <v>0</v>
      </c>
      <c r="M141" s="5">
        <f>SUM(C141:L141)</f>
        <v>2636.5118276000003</v>
      </c>
    </row>
    <row r="142" spans="1:13" ht="12.75">
      <c r="A142" s="10" t="s">
        <v>10</v>
      </c>
      <c r="B142" s="5">
        <f aca="true" t="shared" si="21" ref="B142:L142">B138*B106</f>
        <v>0</v>
      </c>
      <c r="C142" s="5">
        <f t="shared" si="21"/>
        <v>0</v>
      </c>
      <c r="D142" s="5">
        <f t="shared" si="21"/>
        <v>0</v>
      </c>
      <c r="E142" s="5">
        <f t="shared" si="21"/>
        <v>0</v>
      </c>
      <c r="F142" s="40">
        <f t="shared" si="21"/>
        <v>70.6633389</v>
      </c>
      <c r="G142" s="5">
        <f t="shared" si="21"/>
        <v>0</v>
      </c>
      <c r="H142" s="5">
        <f t="shared" si="21"/>
        <v>0</v>
      </c>
      <c r="I142" s="5">
        <f t="shared" si="21"/>
        <v>0</v>
      </c>
      <c r="J142" s="5">
        <f t="shared" si="21"/>
        <v>0</v>
      </c>
      <c r="K142" s="5">
        <f t="shared" si="21"/>
        <v>0</v>
      </c>
      <c r="L142" s="5">
        <f t="shared" si="21"/>
        <v>0</v>
      </c>
      <c r="M142" s="5">
        <f>SUM(C142:L142)</f>
        <v>70.6633389</v>
      </c>
    </row>
    <row r="143" spans="1:13" ht="12.75">
      <c r="A143" s="71" t="s">
        <v>45</v>
      </c>
      <c r="B143" s="75"/>
      <c r="C143" s="75"/>
      <c r="D143" s="73"/>
      <c r="E143" s="78"/>
      <c r="F143" s="78"/>
      <c r="G143" s="78"/>
      <c r="H143" s="82"/>
      <c r="I143" s="82"/>
      <c r="J143" s="82"/>
      <c r="K143" s="82"/>
      <c r="L143" s="82"/>
      <c r="M143" s="80">
        <f>SUM(C143:L144)</f>
        <v>0</v>
      </c>
    </row>
    <row r="144" spans="1:13" ht="12.75">
      <c r="A144" s="72"/>
      <c r="B144" s="76"/>
      <c r="C144" s="76"/>
      <c r="D144" s="74"/>
      <c r="E144" s="79"/>
      <c r="F144" s="79"/>
      <c r="G144" s="79"/>
      <c r="H144" s="83"/>
      <c r="I144" s="83"/>
      <c r="J144" s="83"/>
      <c r="K144" s="83"/>
      <c r="L144" s="83"/>
      <c r="M144" s="81"/>
    </row>
    <row r="145" spans="1:13" ht="12.75">
      <c r="A145" s="9" t="s">
        <v>5</v>
      </c>
      <c r="B145" s="1"/>
      <c r="C145" s="1"/>
      <c r="D145" s="1"/>
      <c r="E145" s="20"/>
      <c r="F145" s="20"/>
      <c r="G145" s="42"/>
      <c r="H145" s="20"/>
      <c r="I145" s="20"/>
      <c r="J145" s="20"/>
      <c r="K145" s="20"/>
      <c r="L145" s="1"/>
      <c r="M145" s="5">
        <f aca="true" t="shared" si="22" ref="M145:M150">SUM(C145:L145)</f>
        <v>0</v>
      </c>
    </row>
    <row r="146" spans="1:13" ht="12.75">
      <c r="A146" s="15" t="s">
        <v>32</v>
      </c>
      <c r="B146" s="1">
        <f>B147+B148+B149</f>
        <v>0</v>
      </c>
      <c r="C146" s="1">
        <f>C147+C148+C149</f>
        <v>0</v>
      </c>
      <c r="D146" s="1">
        <f>D147+D148+D149</f>
        <v>0</v>
      </c>
      <c r="E146" s="1">
        <f>E147+E148+E149</f>
        <v>0</v>
      </c>
      <c r="F146" s="1">
        <f>SUM(F147:F149)</f>
        <v>2550.21</v>
      </c>
      <c r="G146" s="1">
        <f>SUM(G147:G149)</f>
        <v>0</v>
      </c>
      <c r="H146" s="1">
        <f>H147+H148+H149</f>
        <v>0</v>
      </c>
      <c r="I146" s="1">
        <f>I147+I148+I149</f>
        <v>0</v>
      </c>
      <c r="J146" s="1">
        <f>J147+J148+J149</f>
        <v>0</v>
      </c>
      <c r="K146" s="1">
        <f>SUM(K147:K149)</f>
        <v>0</v>
      </c>
      <c r="L146" s="1">
        <f>SUM(L147:L149)</f>
        <v>0</v>
      </c>
      <c r="M146" s="5">
        <f t="shared" si="22"/>
        <v>2550.21</v>
      </c>
    </row>
    <row r="147" spans="1:13" ht="12.75">
      <c r="A147" s="10" t="s">
        <v>8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5">
        <f t="shared" si="22"/>
        <v>0</v>
      </c>
    </row>
    <row r="148" spans="1:13" ht="12.75">
      <c r="A148" s="10" t="s">
        <v>9</v>
      </c>
      <c r="B148" s="1"/>
      <c r="C148" s="1"/>
      <c r="D148" s="1"/>
      <c r="E148" s="1"/>
      <c r="F148" s="1">
        <v>2479.547</v>
      </c>
      <c r="G148" s="1"/>
      <c r="H148" s="1"/>
      <c r="I148" s="1"/>
      <c r="J148" s="1"/>
      <c r="K148" s="1"/>
      <c r="L148" s="1"/>
      <c r="M148" s="5">
        <f t="shared" si="22"/>
        <v>2479.547</v>
      </c>
    </row>
    <row r="149" spans="1:13" ht="12.75">
      <c r="A149" s="10" t="s">
        <v>10</v>
      </c>
      <c r="B149" s="1"/>
      <c r="C149" s="1"/>
      <c r="D149" s="1"/>
      <c r="E149" s="1"/>
      <c r="F149" s="40">
        <v>70.663</v>
      </c>
      <c r="G149" s="1"/>
      <c r="H149" s="1"/>
      <c r="I149" s="1"/>
      <c r="J149" s="1"/>
      <c r="K149" s="1"/>
      <c r="L149" s="1"/>
      <c r="M149" s="5">
        <f t="shared" si="22"/>
        <v>70.663</v>
      </c>
    </row>
    <row r="150" spans="1:13" ht="12.75">
      <c r="A150" s="11" t="s">
        <v>6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5">
        <f t="shared" si="22"/>
        <v>0</v>
      </c>
    </row>
    <row r="151" spans="1:13" ht="12.75">
      <c r="A151" s="11" t="s">
        <v>70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5"/>
    </row>
    <row r="152" spans="1:13" ht="12.75">
      <c r="A152" s="10" t="s">
        <v>23</v>
      </c>
      <c r="B152" s="1">
        <f aca="true" t="shared" si="23" ref="B152:L152">SUM(B153:B156)</f>
        <v>0</v>
      </c>
      <c r="C152" s="1">
        <f t="shared" si="23"/>
        <v>0</v>
      </c>
      <c r="D152" s="53">
        <f t="shared" si="23"/>
        <v>0</v>
      </c>
      <c r="E152" s="34">
        <f t="shared" si="23"/>
        <v>0</v>
      </c>
      <c r="F152" s="40">
        <f t="shared" si="23"/>
        <v>156.96516650000027</v>
      </c>
      <c r="G152" s="1">
        <f t="shared" si="23"/>
        <v>0</v>
      </c>
      <c r="H152" s="1">
        <f t="shared" si="23"/>
        <v>0</v>
      </c>
      <c r="I152" s="1">
        <f t="shared" si="23"/>
        <v>0</v>
      </c>
      <c r="J152" s="1">
        <f t="shared" si="23"/>
        <v>0</v>
      </c>
      <c r="K152" s="1">
        <f t="shared" si="23"/>
        <v>0</v>
      </c>
      <c r="L152" s="1">
        <f t="shared" si="23"/>
        <v>0</v>
      </c>
      <c r="M152" s="1">
        <f aca="true" t="shared" si="24" ref="M152:M158">SUM(C152:L152)</f>
        <v>156.96516650000027</v>
      </c>
    </row>
    <row r="153" spans="1:13" ht="12.75">
      <c r="A153" s="10" t="s">
        <v>8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>
        <f t="shared" si="24"/>
        <v>0</v>
      </c>
    </row>
    <row r="154" spans="1:13" ht="12.75">
      <c r="A154" s="10" t="s">
        <v>9</v>
      </c>
      <c r="B154" s="1"/>
      <c r="C154" s="1"/>
      <c r="D154" s="1"/>
      <c r="E154" s="1"/>
      <c r="F154" s="40">
        <f>F141-F148</f>
        <v>156.96482760000026</v>
      </c>
      <c r="G154" s="1"/>
      <c r="H154" s="1"/>
      <c r="I154" s="1"/>
      <c r="J154" s="1"/>
      <c r="K154" s="1"/>
      <c r="L154" s="1"/>
      <c r="M154" s="1">
        <f t="shared" si="24"/>
        <v>156.96482760000026</v>
      </c>
    </row>
    <row r="155" spans="1:13" ht="12.75">
      <c r="A155" s="10" t="s">
        <v>20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>
        <f t="shared" si="24"/>
        <v>0</v>
      </c>
    </row>
    <row r="156" spans="1:13" ht="12.75">
      <c r="A156" s="10" t="s">
        <v>10</v>
      </c>
      <c r="B156" s="1"/>
      <c r="C156" s="1"/>
      <c r="D156" s="1"/>
      <c r="E156" s="1"/>
      <c r="F156" s="40">
        <f>F142-F149</f>
        <v>0.0003389000000026954</v>
      </c>
      <c r="G156" s="1"/>
      <c r="H156" s="1"/>
      <c r="I156" s="1"/>
      <c r="J156" s="1"/>
      <c r="K156" s="1"/>
      <c r="L156" s="1"/>
      <c r="M156" s="1">
        <f t="shared" si="24"/>
        <v>0.0003389000000026954</v>
      </c>
    </row>
    <row r="157" spans="1:13" ht="12.75">
      <c r="A157" s="10" t="s">
        <v>21</v>
      </c>
      <c r="B157" s="5">
        <f>B139</f>
        <v>0</v>
      </c>
      <c r="C157" s="5">
        <f>C139</f>
        <v>0</v>
      </c>
      <c r="D157" s="5">
        <f>D139</f>
        <v>0</v>
      </c>
      <c r="E157" s="5">
        <f>E139</f>
        <v>0</v>
      </c>
      <c r="F157" s="40">
        <f>F139/1.18</f>
        <v>2294.2162427966105</v>
      </c>
      <c r="G157" s="5">
        <f aca="true" t="shared" si="25" ref="G157:L157">G139</f>
        <v>0</v>
      </c>
      <c r="H157" s="5">
        <f t="shared" si="25"/>
        <v>0</v>
      </c>
      <c r="I157" s="5">
        <f t="shared" si="25"/>
        <v>0</v>
      </c>
      <c r="J157" s="5">
        <f t="shared" si="25"/>
        <v>0</v>
      </c>
      <c r="K157" s="5">
        <f t="shared" si="25"/>
        <v>0</v>
      </c>
      <c r="L157" s="5">
        <f t="shared" si="25"/>
        <v>0</v>
      </c>
      <c r="M157" s="1">
        <f t="shared" si="24"/>
        <v>2294.2162427966105</v>
      </c>
    </row>
    <row r="158" spans="1:13" ht="12.75">
      <c r="A158" s="39" t="s">
        <v>42</v>
      </c>
      <c r="B158" s="52">
        <f>(B139+B143)-B112</f>
        <v>0</v>
      </c>
      <c r="C158" s="52">
        <f>(C139+C143)-C112</f>
        <v>0</v>
      </c>
      <c r="D158" s="52">
        <f>(D139+D143)-D112</f>
        <v>0</v>
      </c>
      <c r="E158" s="52">
        <f>(E139+E143)-E112</f>
        <v>0</v>
      </c>
      <c r="F158" s="63">
        <f>((F139/1.18)+F143)-F112</f>
        <v>-1203.6397572033893</v>
      </c>
      <c r="G158" s="52">
        <f>((G139/1.18)+G143)-G112</f>
        <v>0</v>
      </c>
      <c r="H158" s="52">
        <f>(H139+H143)-H112</f>
        <v>0</v>
      </c>
      <c r="I158" s="52">
        <f>(I139+I143)-I112</f>
        <v>0</v>
      </c>
      <c r="J158" s="52">
        <f>((J139/1.18)+J143)-J112</f>
        <v>0</v>
      </c>
      <c r="K158" s="52">
        <f>(K139+K143)-K112</f>
        <v>0</v>
      </c>
      <c r="L158" s="52">
        <f>(L139+L143)-L112</f>
        <v>0</v>
      </c>
      <c r="M158" s="38">
        <f t="shared" si="24"/>
        <v>-1203.6397572033893</v>
      </c>
    </row>
    <row r="159" spans="1:13" ht="12.75">
      <c r="A159" s="35"/>
      <c r="B159" s="36"/>
      <c r="C159" s="36"/>
      <c r="D159" s="36"/>
      <c r="E159" s="36"/>
      <c r="F159" s="36"/>
      <c r="G159" s="46"/>
      <c r="H159" s="36"/>
      <c r="I159" s="36"/>
      <c r="J159" s="36"/>
      <c r="K159" s="46"/>
      <c r="L159" s="46"/>
      <c r="M159" s="37"/>
    </row>
    <row r="160" spans="2:5" ht="12.75">
      <c r="B160" s="69" t="s">
        <v>27</v>
      </c>
      <c r="C160" s="69"/>
      <c r="D160" s="69"/>
      <c r="E160" t="s">
        <v>74</v>
      </c>
    </row>
    <row r="161" spans="2:12" ht="12.75">
      <c r="B161" s="70" t="s">
        <v>28</v>
      </c>
      <c r="C161" s="70"/>
      <c r="D161" s="70"/>
      <c r="E161" s="49" t="s">
        <v>75</v>
      </c>
      <c r="F161" s="49"/>
      <c r="G161" s="49"/>
      <c r="H161" s="49"/>
      <c r="I161" s="49"/>
      <c r="J161" s="49"/>
      <c r="K161" s="49"/>
      <c r="L161" s="49"/>
    </row>
    <row r="162" spans="1:12" ht="12.75">
      <c r="A162" t="s">
        <v>29</v>
      </c>
      <c r="B162" s="49" t="s">
        <v>75</v>
      </c>
      <c r="C162" t="s">
        <v>30</v>
      </c>
      <c r="D162" t="s">
        <v>76</v>
      </c>
      <c r="E162" s="49"/>
      <c r="F162" s="49"/>
      <c r="G162" s="49"/>
      <c r="H162" s="49"/>
      <c r="I162" s="49"/>
      <c r="J162" s="49"/>
      <c r="K162" s="49"/>
      <c r="L162" s="49"/>
    </row>
    <row r="163" spans="1:13" ht="15.75">
      <c r="A163" s="67" t="s">
        <v>81</v>
      </c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12"/>
      <c r="M163" s="12"/>
    </row>
    <row r="165" spans="1:13" ht="36">
      <c r="A165" s="4"/>
      <c r="B165" s="26" t="s">
        <v>49</v>
      </c>
      <c r="C165" s="26" t="s">
        <v>50</v>
      </c>
      <c r="D165" s="26" t="s">
        <v>31</v>
      </c>
      <c r="E165" s="26" t="s">
        <v>34</v>
      </c>
      <c r="F165" s="26" t="s">
        <v>24</v>
      </c>
      <c r="G165" s="26" t="s">
        <v>41</v>
      </c>
      <c r="H165" s="26" t="s">
        <v>36</v>
      </c>
      <c r="I165" s="26" t="s">
        <v>35</v>
      </c>
      <c r="J165" s="26" t="s">
        <v>43</v>
      </c>
      <c r="K165" s="26" t="s">
        <v>37</v>
      </c>
      <c r="L165" s="26" t="s">
        <v>38</v>
      </c>
      <c r="M165" s="26" t="s">
        <v>82</v>
      </c>
    </row>
    <row r="166" spans="1:13" ht="12.75">
      <c r="A166" s="8" t="s">
        <v>1</v>
      </c>
      <c r="B166" s="18"/>
      <c r="C166" s="18"/>
      <c r="D166" s="18"/>
      <c r="E166" s="18"/>
      <c r="F166" s="18">
        <v>0.40507</v>
      </c>
      <c r="G166" s="18"/>
      <c r="H166" s="18"/>
      <c r="I166" s="18"/>
      <c r="J166" s="18"/>
      <c r="K166" s="18"/>
      <c r="L166" s="18"/>
      <c r="M166" s="18">
        <v>0.40507</v>
      </c>
    </row>
    <row r="167" spans="1:13" ht="12.75">
      <c r="A167" s="9" t="s">
        <v>16</v>
      </c>
      <c r="B167" s="18"/>
      <c r="C167" s="18"/>
      <c r="D167" s="18"/>
      <c r="E167" s="18"/>
      <c r="F167" s="18">
        <v>0.39634</v>
      </c>
      <c r="G167" s="18"/>
      <c r="H167" s="18"/>
      <c r="I167" s="18"/>
      <c r="J167" s="18"/>
      <c r="K167" s="18"/>
      <c r="L167" s="18"/>
      <c r="M167" s="18">
        <v>0.39634</v>
      </c>
    </row>
    <row r="168" spans="1:13" ht="12.75">
      <c r="A168" s="14" t="s">
        <v>25</v>
      </c>
      <c r="B168" s="18"/>
      <c r="C168" s="18"/>
      <c r="D168" s="18"/>
      <c r="E168" s="18"/>
      <c r="F168" s="66">
        <v>0.011985</v>
      </c>
      <c r="G168" s="18"/>
      <c r="H168" s="18"/>
      <c r="I168" s="18"/>
      <c r="J168" s="18"/>
      <c r="K168" s="18"/>
      <c r="L168" s="18"/>
      <c r="M168" s="66">
        <v>0.011985</v>
      </c>
    </row>
    <row r="169" spans="1:13" ht="12.75">
      <c r="A169" s="16" t="s">
        <v>26</v>
      </c>
      <c r="B169" s="22" t="e">
        <f aca="true" t="shared" si="26" ref="B169:M169">(B168/B167)*100</f>
        <v>#DIV/0!</v>
      </c>
      <c r="C169" s="22" t="e">
        <f t="shared" si="26"/>
        <v>#DIV/0!</v>
      </c>
      <c r="D169" s="22" t="e">
        <f t="shared" si="26"/>
        <v>#DIV/0!</v>
      </c>
      <c r="E169" s="22" t="e">
        <f t="shared" si="26"/>
        <v>#DIV/0!</v>
      </c>
      <c r="F169" s="59">
        <f t="shared" si="26"/>
        <v>3.0239188575465508</v>
      </c>
      <c r="G169" s="22" t="e">
        <f t="shared" si="26"/>
        <v>#DIV/0!</v>
      </c>
      <c r="H169" s="22" t="e">
        <f t="shared" si="26"/>
        <v>#DIV/0!</v>
      </c>
      <c r="I169" s="22" t="e">
        <f t="shared" si="26"/>
        <v>#DIV/0!</v>
      </c>
      <c r="J169" s="22" t="e">
        <f t="shared" si="26"/>
        <v>#DIV/0!</v>
      </c>
      <c r="K169" s="22" t="e">
        <f t="shared" si="26"/>
        <v>#DIV/0!</v>
      </c>
      <c r="L169" s="22" t="e">
        <f t="shared" si="26"/>
        <v>#DIV/0!</v>
      </c>
      <c r="M169" s="59">
        <f t="shared" si="26"/>
        <v>3.0239188575465508</v>
      </c>
    </row>
    <row r="170" spans="1:13" ht="12.75">
      <c r="A170" s="3" t="s">
        <v>33</v>
      </c>
      <c r="B170" s="1">
        <f>B167-B168</f>
        <v>0</v>
      </c>
      <c r="C170" s="1">
        <f>C167-C168</f>
        <v>0</v>
      </c>
      <c r="D170" s="19">
        <f>D167-D168</f>
        <v>0</v>
      </c>
      <c r="E170" s="1">
        <f>E167-E168</f>
        <v>0</v>
      </c>
      <c r="F170" s="1">
        <f>F167-F168</f>
        <v>0.384355</v>
      </c>
      <c r="G170" s="1">
        <f>G192</f>
        <v>0</v>
      </c>
      <c r="H170" s="1">
        <f aca="true" t="shared" si="27" ref="H170:M170">H167-H168</f>
        <v>0</v>
      </c>
      <c r="I170" s="43">
        <f t="shared" si="27"/>
        <v>0</v>
      </c>
      <c r="J170" s="1">
        <f t="shared" si="27"/>
        <v>0</v>
      </c>
      <c r="K170" s="1">
        <f t="shared" si="27"/>
        <v>0</v>
      </c>
      <c r="L170" s="1">
        <f t="shared" si="27"/>
        <v>0</v>
      </c>
      <c r="M170" s="1">
        <f t="shared" si="27"/>
        <v>0.384355</v>
      </c>
    </row>
    <row r="171" spans="1:13" ht="12.75">
      <c r="A171" s="16" t="s">
        <v>48</v>
      </c>
      <c r="B171" s="1"/>
      <c r="C171" s="1"/>
      <c r="D171" s="1"/>
      <c r="E171" s="1"/>
      <c r="F171" s="60" t="s">
        <v>73</v>
      </c>
      <c r="G171" s="1"/>
      <c r="H171" s="1"/>
      <c r="I171" s="43"/>
      <c r="J171" s="1"/>
      <c r="K171" s="1"/>
      <c r="L171" s="1"/>
      <c r="M171" s="60" t="s">
        <v>73</v>
      </c>
    </row>
    <row r="172" spans="1:13" ht="12.75">
      <c r="A172" s="54" t="s">
        <v>55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55" t="s">
        <v>52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55" t="s">
        <v>53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22.5">
      <c r="A175" s="57" t="s">
        <v>57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55" t="s">
        <v>52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55" t="s">
        <v>53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22.5">
      <c r="A178" s="56" t="s">
        <v>56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55" t="s">
        <v>52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55" t="s">
        <v>53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54" t="s">
        <v>51</v>
      </c>
      <c r="B181" s="1"/>
      <c r="C181" s="1"/>
      <c r="D181" s="1"/>
      <c r="E181" s="19"/>
      <c r="F181" s="1">
        <v>0.26226</v>
      </c>
      <c r="G181" s="1"/>
      <c r="H181" s="1"/>
      <c r="I181" s="1"/>
      <c r="J181" s="43"/>
      <c r="K181" s="1"/>
      <c r="L181" s="1"/>
      <c r="M181" s="1">
        <v>0.26226</v>
      </c>
    </row>
    <row r="182" spans="1:13" ht="12.75">
      <c r="A182" s="55" t="s">
        <v>52</v>
      </c>
      <c r="B182" s="1"/>
      <c r="C182" s="1"/>
      <c r="D182" s="1"/>
      <c r="E182" s="19"/>
      <c r="F182" s="1">
        <v>0.26226</v>
      </c>
      <c r="G182" s="1"/>
      <c r="H182" s="1"/>
      <c r="I182" s="1"/>
      <c r="J182" s="43"/>
      <c r="K182" s="1"/>
      <c r="L182" s="1"/>
      <c r="M182" s="1">
        <v>0.26226</v>
      </c>
    </row>
    <row r="183" spans="1:13" ht="12.75">
      <c r="A183" s="55" t="s">
        <v>53</v>
      </c>
      <c r="B183" s="1"/>
      <c r="C183" s="1"/>
      <c r="D183" s="1"/>
      <c r="E183" s="19"/>
      <c r="F183" s="1"/>
      <c r="G183" s="1"/>
      <c r="H183" s="1"/>
      <c r="I183" s="1"/>
      <c r="J183" s="43"/>
      <c r="K183" s="1"/>
      <c r="L183" s="1"/>
      <c r="M183" s="1"/>
    </row>
    <row r="184" spans="1:13" ht="12.75">
      <c r="A184" s="56" t="s">
        <v>54</v>
      </c>
      <c r="B184" s="1"/>
      <c r="C184" s="1"/>
      <c r="D184" s="1"/>
      <c r="E184" s="19"/>
      <c r="F184" s="1">
        <v>5071.1</v>
      </c>
      <c r="G184" s="1"/>
      <c r="H184" s="1"/>
      <c r="I184" s="1"/>
      <c r="J184" s="43"/>
      <c r="K184" s="1"/>
      <c r="L184" s="1"/>
      <c r="M184" s="1">
        <v>5071.1</v>
      </c>
    </row>
    <row r="185" spans="1:13" ht="12.75">
      <c r="A185" s="55" t="s">
        <v>52</v>
      </c>
      <c r="B185" s="1"/>
      <c r="C185" s="1"/>
      <c r="D185" s="1"/>
      <c r="E185" s="19"/>
      <c r="F185" s="1">
        <v>5071.1</v>
      </c>
      <c r="G185" s="1"/>
      <c r="H185" s="1"/>
      <c r="I185" s="1"/>
      <c r="J185" s="43"/>
      <c r="K185" s="1"/>
      <c r="L185" s="1"/>
      <c r="M185" s="1">
        <v>5071.1</v>
      </c>
    </row>
    <row r="186" spans="1:13" ht="12.75">
      <c r="A186" s="55" t="s">
        <v>53</v>
      </c>
      <c r="B186" s="1"/>
      <c r="C186" s="1"/>
      <c r="D186" s="1"/>
      <c r="E186" s="19"/>
      <c r="F186" s="1"/>
      <c r="G186" s="1"/>
      <c r="H186" s="1"/>
      <c r="I186" s="1"/>
      <c r="J186" s="43"/>
      <c r="K186" s="1"/>
      <c r="L186" s="1"/>
      <c r="M186" s="1"/>
    </row>
    <row r="187" spans="1:13" ht="12.75">
      <c r="A187" s="54" t="s">
        <v>58</v>
      </c>
      <c r="B187" s="1"/>
      <c r="C187" s="1"/>
      <c r="D187" s="1"/>
      <c r="E187" s="1"/>
      <c r="F187" s="1">
        <v>0.007025</v>
      </c>
      <c r="G187" s="1"/>
      <c r="H187" s="1"/>
      <c r="I187" s="1"/>
      <c r="J187" s="1"/>
      <c r="K187" s="1"/>
      <c r="L187" s="1"/>
      <c r="M187" s="1">
        <v>0.007025</v>
      </c>
    </row>
    <row r="188" spans="1:13" ht="12.75">
      <c r="A188" s="55" t="s">
        <v>52</v>
      </c>
      <c r="B188" s="1"/>
      <c r="C188" s="1"/>
      <c r="D188" s="1"/>
      <c r="E188" s="1"/>
      <c r="F188" s="1">
        <v>0.007025</v>
      </c>
      <c r="G188" s="1"/>
      <c r="H188" s="1"/>
      <c r="I188" s="1"/>
      <c r="J188" s="1"/>
      <c r="K188" s="1"/>
      <c r="L188" s="1"/>
      <c r="M188" s="1">
        <v>0.007025</v>
      </c>
    </row>
    <row r="189" spans="1:13" ht="12.75">
      <c r="A189" s="55" t="s">
        <v>53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50" t="s">
        <v>44</v>
      </c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</row>
    <row r="191" spans="1:13" ht="12.75">
      <c r="A191" s="54" t="s">
        <v>71</v>
      </c>
      <c r="B191" s="1"/>
      <c r="C191" s="1"/>
      <c r="D191" s="1"/>
      <c r="E191" s="1"/>
      <c r="F191" s="1">
        <v>0.11507</v>
      </c>
      <c r="G191" s="1"/>
      <c r="H191" s="1"/>
      <c r="I191" s="1"/>
      <c r="J191" s="1"/>
      <c r="K191" s="1"/>
      <c r="L191" s="1"/>
      <c r="M191" s="1">
        <v>0.11507</v>
      </c>
    </row>
    <row r="192" spans="1:13" ht="12.75">
      <c r="A192" s="33" t="s">
        <v>40</v>
      </c>
      <c r="B192" s="24">
        <f>B172+B181+B187+B191</f>
        <v>0</v>
      </c>
      <c r="C192" s="24">
        <f>C172+C181+C187+C191</f>
        <v>0</v>
      </c>
      <c r="D192" s="27">
        <f>SUM(D172:D191)</f>
        <v>0</v>
      </c>
      <c r="E192" s="24">
        <f>SUM(E172:E191)</f>
        <v>0</v>
      </c>
      <c r="F192" s="68">
        <f>F181+F187+F191</f>
        <v>0.384355</v>
      </c>
      <c r="G192" s="24">
        <f>SUM(G172:G187)</f>
        <v>0</v>
      </c>
      <c r="H192" s="44">
        <f>SUM(H172:H191)</f>
        <v>0</v>
      </c>
      <c r="I192" s="44">
        <f>SUM(I172:I191)</f>
        <v>0</v>
      </c>
      <c r="J192" s="24">
        <f>SUM(J172:J191)</f>
        <v>0</v>
      </c>
      <c r="K192" s="24">
        <f>K172+K181+K187+K191+K171</f>
        <v>0</v>
      </c>
      <c r="L192" s="24">
        <f>L172+L181+L187+L191</f>
        <v>0</v>
      </c>
      <c r="M192" s="68">
        <f>M181+M187+M191</f>
        <v>0.384355</v>
      </c>
    </row>
    <row r="193" spans="1:13" ht="12.75">
      <c r="A193" s="8" t="s">
        <v>15</v>
      </c>
      <c r="B193" s="29">
        <f aca="true" t="shared" si="28" ref="B193:L193">B194+B208+B209+B210+B211+B212+B213+B214</f>
        <v>0</v>
      </c>
      <c r="C193" s="29">
        <f t="shared" si="28"/>
        <v>0</v>
      </c>
      <c r="D193" s="29">
        <f t="shared" si="28"/>
        <v>0</v>
      </c>
      <c r="E193" s="29">
        <f t="shared" si="28"/>
        <v>0</v>
      </c>
      <c r="F193" s="61">
        <f>F194+F208+F209+F210+F211+F212+F213+F214</f>
        <v>2474.3460000000005</v>
      </c>
      <c r="G193" s="29">
        <f t="shared" si="28"/>
        <v>0</v>
      </c>
      <c r="H193" s="30">
        <f t="shared" si="28"/>
        <v>0</v>
      </c>
      <c r="I193" s="29">
        <f t="shared" si="28"/>
        <v>0</v>
      </c>
      <c r="J193" s="29">
        <f t="shared" si="28"/>
        <v>0</v>
      </c>
      <c r="K193" s="29">
        <f t="shared" si="28"/>
        <v>0</v>
      </c>
      <c r="L193" s="29">
        <f t="shared" si="28"/>
        <v>0</v>
      </c>
      <c r="M193" s="61">
        <f>M194+M208+M209+M210+M211+M212+M213+M214</f>
        <v>2474.3460000000005</v>
      </c>
    </row>
    <row r="194" spans="1:13" ht="12.75">
      <c r="A194" s="10" t="s">
        <v>11</v>
      </c>
      <c r="B194" s="1">
        <f>B198+B202+B206+B196+B204+B205</f>
        <v>0</v>
      </c>
      <c r="C194" s="1">
        <f>C198+C202+C206+C196+C204+C205</f>
        <v>0</v>
      </c>
      <c r="D194" s="1">
        <f>D198+D202+D206+D196+D204+D205+D207</f>
        <v>0</v>
      </c>
      <c r="E194" s="1">
        <f>E198+E202+E206+E196+E204+E205</f>
        <v>0</v>
      </c>
      <c r="F194" s="1">
        <f>F198+F202+F206+F196+F204+F205+F207</f>
        <v>852.08</v>
      </c>
      <c r="G194" s="1">
        <f>G198+G202+G206+G196+G204+G205</f>
        <v>0</v>
      </c>
      <c r="H194" s="7">
        <f>H198+H202+H206+H196+H204+H205+H207</f>
        <v>0</v>
      </c>
      <c r="I194" s="1">
        <f>I198+I202+I206+I196+I204+I205+I207</f>
        <v>0</v>
      </c>
      <c r="J194" s="1">
        <f>J198+J202+J206+J196+J204+J205+J207</f>
        <v>0</v>
      </c>
      <c r="K194" s="1">
        <f>K198+K202+K206+K196+K204+K205+K200</f>
        <v>0</v>
      </c>
      <c r="L194" s="1">
        <f>L198+L202+L206+L196+L204+L205+L200</f>
        <v>0</v>
      </c>
      <c r="M194" s="1">
        <f>M198+M202+M206+M196+M204+M205+M207</f>
        <v>852.08</v>
      </c>
    </row>
    <row r="195" spans="1:13" ht="12.75">
      <c r="A195" s="54" t="s">
        <v>59</v>
      </c>
      <c r="B195" s="1"/>
      <c r="C195" s="1"/>
      <c r="D195" s="1"/>
      <c r="E195" s="1"/>
      <c r="F195" s="1"/>
      <c r="G195" s="40"/>
      <c r="H195" s="1"/>
      <c r="I195" s="1"/>
      <c r="J195" s="1"/>
      <c r="K195" s="40"/>
      <c r="L195" s="40"/>
      <c r="M195" s="1"/>
    </row>
    <row r="196" spans="1:13" ht="12.75">
      <c r="A196" s="54" t="s">
        <v>60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54" t="s">
        <v>61</v>
      </c>
      <c r="B197" s="20"/>
      <c r="C197" s="20"/>
      <c r="D197" s="20"/>
      <c r="E197" s="42"/>
      <c r="F197" s="20">
        <v>302</v>
      </c>
      <c r="G197" s="20"/>
      <c r="H197" s="20"/>
      <c r="I197" s="20"/>
      <c r="J197" s="20"/>
      <c r="K197" s="20"/>
      <c r="L197" s="20"/>
      <c r="M197" s="20">
        <v>302</v>
      </c>
    </row>
    <row r="198" spans="1:13" ht="12.75">
      <c r="A198" s="54" t="s">
        <v>62</v>
      </c>
      <c r="B198" s="1"/>
      <c r="C198" s="1"/>
      <c r="D198" s="1"/>
      <c r="E198" s="1"/>
      <c r="F198" s="20">
        <v>395.661</v>
      </c>
      <c r="G198" s="1"/>
      <c r="H198" s="1"/>
      <c r="I198" s="1"/>
      <c r="J198" s="1"/>
      <c r="K198" s="20"/>
      <c r="L198" s="20"/>
      <c r="M198" s="20">
        <v>395.661</v>
      </c>
    </row>
    <row r="199" spans="1:13" ht="12.75">
      <c r="A199" s="54" t="s">
        <v>46</v>
      </c>
      <c r="B199" s="1"/>
      <c r="C199" s="1"/>
      <c r="D199" s="1"/>
      <c r="E199" s="1"/>
      <c r="F199" s="20"/>
      <c r="G199" s="1"/>
      <c r="H199" s="1"/>
      <c r="I199" s="1"/>
      <c r="J199" s="1"/>
      <c r="K199" s="20"/>
      <c r="L199" s="20"/>
      <c r="M199" s="20"/>
    </row>
    <row r="200" spans="1:13" ht="12.75">
      <c r="A200" s="58" t="s">
        <v>47</v>
      </c>
      <c r="B200" s="1"/>
      <c r="C200" s="1"/>
      <c r="D200" s="1"/>
      <c r="E200" s="1"/>
      <c r="F200" s="20"/>
      <c r="G200" s="1"/>
      <c r="H200" s="1"/>
      <c r="I200" s="1"/>
      <c r="J200" s="1"/>
      <c r="K200" s="20"/>
      <c r="L200" s="20"/>
      <c r="M200" s="20"/>
    </row>
    <row r="201" spans="1:13" ht="12.75">
      <c r="A201" s="58" t="s">
        <v>63</v>
      </c>
      <c r="B201" s="10"/>
      <c r="C201" s="10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58" t="s">
        <v>64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58" t="s">
        <v>65</v>
      </c>
      <c r="B203" s="1"/>
      <c r="C203" s="1"/>
      <c r="D203" s="1"/>
      <c r="E203" s="1"/>
      <c r="F203" s="1">
        <v>11.79</v>
      </c>
      <c r="G203" s="1"/>
      <c r="H203" s="1"/>
      <c r="I203" s="1"/>
      <c r="J203" s="1"/>
      <c r="K203" s="1"/>
      <c r="L203" s="1"/>
      <c r="M203" s="1">
        <v>11.79</v>
      </c>
    </row>
    <row r="204" spans="1:13" ht="12.75">
      <c r="A204" s="58" t="s">
        <v>66</v>
      </c>
      <c r="B204" s="1"/>
      <c r="C204" s="1"/>
      <c r="D204" s="1"/>
      <c r="E204" s="1"/>
      <c r="F204" s="40">
        <v>230.848</v>
      </c>
      <c r="G204" s="1"/>
      <c r="H204" s="1"/>
      <c r="I204" s="1"/>
      <c r="J204" s="1"/>
      <c r="K204" s="1"/>
      <c r="L204" s="1"/>
      <c r="M204" s="40">
        <v>230.848</v>
      </c>
    </row>
    <row r="205" spans="1:13" ht="12.75">
      <c r="A205" s="58" t="s">
        <v>67</v>
      </c>
      <c r="B205" s="1"/>
      <c r="C205" s="1"/>
      <c r="D205" s="1"/>
      <c r="E205" s="1"/>
      <c r="F205" s="1">
        <v>203.293</v>
      </c>
      <c r="G205" s="1"/>
      <c r="H205" s="1"/>
      <c r="I205" s="1"/>
      <c r="J205" s="1"/>
      <c r="K205" s="1"/>
      <c r="L205" s="1"/>
      <c r="M205" s="1">
        <v>203.293</v>
      </c>
    </row>
    <row r="206" spans="1:13" ht="12.75">
      <c r="A206" s="58" t="s">
        <v>68</v>
      </c>
      <c r="B206" s="1"/>
      <c r="C206" s="1"/>
      <c r="D206" s="1"/>
      <c r="E206" s="1"/>
      <c r="F206" s="1">
        <v>19.604</v>
      </c>
      <c r="G206" s="1"/>
      <c r="H206" s="1"/>
      <c r="I206" s="1"/>
      <c r="J206" s="1"/>
      <c r="K206" s="1"/>
      <c r="L206" s="1"/>
      <c r="M206" s="1">
        <v>19.604</v>
      </c>
    </row>
    <row r="207" spans="1:13" ht="12.75">
      <c r="A207" s="58" t="s">
        <v>69</v>
      </c>
      <c r="B207" s="1"/>
      <c r="C207" s="1"/>
      <c r="D207" s="1"/>
      <c r="E207" s="1"/>
      <c r="F207" s="40">
        <v>2.674</v>
      </c>
      <c r="G207" s="1"/>
      <c r="H207" s="1"/>
      <c r="I207" s="1"/>
      <c r="J207" s="1"/>
      <c r="K207" s="1"/>
      <c r="L207" s="1"/>
      <c r="M207" s="40">
        <v>2.674</v>
      </c>
    </row>
    <row r="208" spans="1:13" ht="12.75">
      <c r="A208" s="10" t="s">
        <v>2</v>
      </c>
      <c r="B208" s="1"/>
      <c r="C208" s="1"/>
      <c r="D208" s="1"/>
      <c r="E208" s="1"/>
      <c r="F208" s="1">
        <v>924.234</v>
      </c>
      <c r="G208" s="1"/>
      <c r="H208" s="1"/>
      <c r="I208" s="1"/>
      <c r="J208" s="1"/>
      <c r="K208" s="1"/>
      <c r="L208" s="1"/>
      <c r="M208" s="1">
        <v>924.234</v>
      </c>
    </row>
    <row r="209" spans="1:13" ht="12.75">
      <c r="A209" s="10" t="s">
        <v>3</v>
      </c>
      <c r="B209" s="1"/>
      <c r="C209" s="1"/>
      <c r="D209" s="1"/>
      <c r="E209" s="1"/>
      <c r="F209" s="1">
        <v>275.993</v>
      </c>
      <c r="G209" s="1"/>
      <c r="H209" s="1"/>
      <c r="I209" s="1"/>
      <c r="J209" s="1"/>
      <c r="K209" s="1"/>
      <c r="L209" s="1"/>
      <c r="M209" s="1">
        <v>275.993</v>
      </c>
    </row>
    <row r="210" spans="1:13" ht="12.75">
      <c r="A210" s="10" t="s">
        <v>4</v>
      </c>
      <c r="B210" s="1"/>
      <c r="C210" s="1"/>
      <c r="D210" s="1"/>
      <c r="E210" s="1"/>
      <c r="F210" s="1">
        <v>0.576</v>
      </c>
      <c r="G210" s="1"/>
      <c r="H210" s="5"/>
      <c r="I210" s="1"/>
      <c r="J210" s="1"/>
      <c r="K210" s="1"/>
      <c r="L210" s="1"/>
      <c r="M210" s="1">
        <v>0.576</v>
      </c>
    </row>
    <row r="211" spans="1:13" ht="12.75">
      <c r="A211" s="10" t="s">
        <v>17</v>
      </c>
      <c r="B211" s="1"/>
      <c r="C211" s="1"/>
      <c r="D211" s="1"/>
      <c r="E211" s="1"/>
      <c r="F211" s="1">
        <v>0</v>
      </c>
      <c r="G211" s="6"/>
      <c r="H211" s="1"/>
      <c r="I211" s="1"/>
      <c r="J211" s="1"/>
      <c r="K211" s="1"/>
      <c r="L211" s="1"/>
      <c r="M211" s="1">
        <v>0</v>
      </c>
    </row>
    <row r="212" spans="1:13" ht="12.75">
      <c r="A212" s="10" t="s">
        <v>18</v>
      </c>
      <c r="B212" s="1"/>
      <c r="C212" s="1"/>
      <c r="D212" s="1"/>
      <c r="E212" s="1"/>
      <c r="F212" s="1">
        <v>378.463</v>
      </c>
      <c r="G212" s="1"/>
      <c r="H212" s="1"/>
      <c r="I212" s="1"/>
      <c r="J212" s="1"/>
      <c r="K212" s="1"/>
      <c r="L212" s="1"/>
      <c r="M212" s="1">
        <v>378.463</v>
      </c>
    </row>
    <row r="213" spans="1:13" ht="12.75">
      <c r="A213" s="10" t="s">
        <v>78</v>
      </c>
      <c r="B213" s="1"/>
      <c r="C213" s="1"/>
      <c r="D213" s="1"/>
      <c r="E213" s="1"/>
      <c r="F213" s="1">
        <v>43</v>
      </c>
      <c r="G213" s="1"/>
      <c r="H213" s="1"/>
      <c r="I213" s="1"/>
      <c r="J213" s="1"/>
      <c r="K213" s="1"/>
      <c r="L213" s="1"/>
      <c r="M213" s="1">
        <v>43</v>
      </c>
    </row>
    <row r="214" spans="1:13" ht="12.75">
      <c r="A214" s="10" t="s">
        <v>72</v>
      </c>
      <c r="B214" s="1"/>
      <c r="C214" s="1"/>
      <c r="D214" s="1"/>
      <c r="E214" s="1"/>
      <c r="F214" s="40">
        <v>0</v>
      </c>
      <c r="G214" s="1"/>
      <c r="H214" s="1"/>
      <c r="I214" s="1"/>
      <c r="J214" s="1"/>
      <c r="K214" s="1"/>
      <c r="L214" s="1"/>
      <c r="M214" s="40">
        <v>0</v>
      </c>
    </row>
    <row r="215" spans="1:13" ht="12.75">
      <c r="A215" s="2" t="s">
        <v>39</v>
      </c>
      <c r="B215" s="31" t="e">
        <f aca="true" t="shared" si="29" ref="B215:L215">B193/B192</f>
        <v>#DIV/0!</v>
      </c>
      <c r="C215" s="31" t="e">
        <f t="shared" si="29"/>
        <v>#DIV/0!</v>
      </c>
      <c r="D215" s="31" t="e">
        <f t="shared" si="29"/>
        <v>#DIV/0!</v>
      </c>
      <c r="E215" s="31" t="e">
        <f t="shared" si="29"/>
        <v>#DIV/0!</v>
      </c>
      <c r="F215" s="31">
        <f t="shared" si="29"/>
        <v>6437.657894394506</v>
      </c>
      <c r="G215" s="31" t="e">
        <f t="shared" si="29"/>
        <v>#DIV/0!</v>
      </c>
      <c r="H215" s="31" t="e">
        <f t="shared" si="29"/>
        <v>#DIV/0!</v>
      </c>
      <c r="I215" s="31" t="e">
        <f t="shared" si="29"/>
        <v>#DIV/0!</v>
      </c>
      <c r="J215" s="31" t="e">
        <f t="shared" si="29"/>
        <v>#DIV/0!</v>
      </c>
      <c r="K215" s="31" t="e">
        <f t="shared" si="29"/>
        <v>#DIV/0!</v>
      </c>
      <c r="L215" s="31" t="e">
        <f t="shared" si="29"/>
        <v>#DIV/0!</v>
      </c>
      <c r="M215" s="31">
        <f>M193/M192</f>
        <v>6437.657894394506</v>
      </c>
    </row>
    <row r="216" spans="1:13" ht="12.75">
      <c r="A216" s="15" t="s">
        <v>7</v>
      </c>
      <c r="B216" s="32"/>
      <c r="C216" s="32"/>
      <c r="D216" s="32"/>
      <c r="E216" s="31"/>
      <c r="F216" s="32">
        <v>6721.01</v>
      </c>
      <c r="G216" s="31"/>
      <c r="H216" s="31"/>
      <c r="I216" s="31"/>
      <c r="J216" s="32"/>
      <c r="K216" s="32"/>
      <c r="L216" s="32"/>
      <c r="M216" s="32">
        <v>6721.01</v>
      </c>
    </row>
    <row r="217" spans="1:13" ht="12.75">
      <c r="A217" s="10" t="s">
        <v>12</v>
      </c>
      <c r="B217" s="1"/>
      <c r="C217" s="1"/>
      <c r="D217" s="1"/>
      <c r="E217" s="31"/>
      <c r="F217" s="1"/>
      <c r="G217" s="31"/>
      <c r="H217" s="31"/>
      <c r="I217" s="7"/>
      <c r="J217" s="1"/>
      <c r="K217" s="1"/>
      <c r="L217" s="1"/>
      <c r="M217" s="1"/>
    </row>
    <row r="218" spans="1:13" ht="12.75">
      <c r="A218" s="10" t="s">
        <v>13</v>
      </c>
      <c r="B218" s="1"/>
      <c r="C218" s="1"/>
      <c r="D218" s="1"/>
      <c r="E218" s="31"/>
      <c r="F218" s="32">
        <v>7930.79</v>
      </c>
      <c r="G218" s="31"/>
      <c r="H218" s="31"/>
      <c r="I218" s="31"/>
      <c r="J218" s="1"/>
      <c r="K218" s="1"/>
      <c r="L218" s="1"/>
      <c r="M218" s="32">
        <v>7930.79</v>
      </c>
    </row>
    <row r="219" spans="1:13" ht="12.75">
      <c r="A219" s="10" t="s">
        <v>14</v>
      </c>
      <c r="B219" s="7"/>
      <c r="C219" s="7"/>
      <c r="D219" s="1"/>
      <c r="E219" s="31"/>
      <c r="F219" s="32">
        <v>7930.79</v>
      </c>
      <c r="G219" s="31"/>
      <c r="H219" s="31"/>
      <c r="I219" s="7"/>
      <c r="J219" s="1"/>
      <c r="K219" s="1"/>
      <c r="L219" s="1"/>
      <c r="M219" s="32">
        <v>7930.79</v>
      </c>
    </row>
    <row r="220" spans="1:13" ht="12.75">
      <c r="A220" s="8" t="s">
        <v>22</v>
      </c>
      <c r="B220" s="28">
        <f aca="true" t="shared" si="30" ref="B220:J220">B221+B222+B223</f>
        <v>0</v>
      </c>
      <c r="C220" s="28">
        <f t="shared" si="30"/>
        <v>0</v>
      </c>
      <c r="D220" s="28">
        <f t="shared" si="30"/>
        <v>0</v>
      </c>
      <c r="E220" s="28">
        <f t="shared" si="30"/>
        <v>0</v>
      </c>
      <c r="F220" s="61">
        <f t="shared" si="30"/>
        <v>2135.64278515</v>
      </c>
      <c r="G220" s="28">
        <f t="shared" si="30"/>
        <v>0</v>
      </c>
      <c r="H220" s="28">
        <f t="shared" si="30"/>
        <v>0</v>
      </c>
      <c r="I220" s="28">
        <f t="shared" si="30"/>
        <v>0</v>
      </c>
      <c r="J220" s="28">
        <f t="shared" si="30"/>
        <v>0</v>
      </c>
      <c r="K220" s="28">
        <f>SUM(K221:K223)</f>
        <v>0</v>
      </c>
      <c r="L220" s="28">
        <f>SUM(L221:L223)</f>
        <v>0</v>
      </c>
      <c r="M220" s="61">
        <f>M221+M222+M223</f>
        <v>2135.64278515</v>
      </c>
    </row>
    <row r="221" spans="1:13" ht="12.75">
      <c r="A221" s="10" t="s">
        <v>8</v>
      </c>
      <c r="B221" s="5"/>
      <c r="C221" s="5"/>
      <c r="D221" s="5"/>
      <c r="E221" s="5">
        <f aca="true" t="shared" si="31" ref="E221:L221">E217*E172</f>
        <v>0</v>
      </c>
      <c r="F221" s="5">
        <f t="shared" si="31"/>
        <v>0</v>
      </c>
      <c r="G221" s="5">
        <f t="shared" si="31"/>
        <v>0</v>
      </c>
      <c r="H221" s="5">
        <f t="shared" si="31"/>
        <v>0</v>
      </c>
      <c r="I221" s="5">
        <f t="shared" si="31"/>
        <v>0</v>
      </c>
      <c r="J221" s="41">
        <f t="shared" si="31"/>
        <v>0</v>
      </c>
      <c r="K221" s="41">
        <f t="shared" si="31"/>
        <v>0</v>
      </c>
      <c r="L221" s="41">
        <f t="shared" si="31"/>
        <v>0</v>
      </c>
      <c r="M221" s="5">
        <f>M217*M172</f>
        <v>0</v>
      </c>
    </row>
    <row r="222" spans="1:13" ht="12.75">
      <c r="A222" s="10" t="s">
        <v>9</v>
      </c>
      <c r="B222" s="5">
        <f aca="true" t="shared" si="32" ref="B222:L222">B218*B181</f>
        <v>0</v>
      </c>
      <c r="C222" s="5">
        <f t="shared" si="32"/>
        <v>0</v>
      </c>
      <c r="D222" s="5">
        <f t="shared" si="32"/>
        <v>0</v>
      </c>
      <c r="E222" s="5">
        <f t="shared" si="32"/>
        <v>0</v>
      </c>
      <c r="F222" s="62">
        <f t="shared" si="32"/>
        <v>2079.9289854</v>
      </c>
      <c r="G222" s="5">
        <f t="shared" si="32"/>
        <v>0</v>
      </c>
      <c r="H222" s="5">
        <f t="shared" si="32"/>
        <v>0</v>
      </c>
      <c r="I222" s="5">
        <f t="shared" si="32"/>
        <v>0</v>
      </c>
      <c r="J222" s="5">
        <f t="shared" si="32"/>
        <v>0</v>
      </c>
      <c r="K222" s="5">
        <f t="shared" si="32"/>
        <v>0</v>
      </c>
      <c r="L222" s="5">
        <f t="shared" si="32"/>
        <v>0</v>
      </c>
      <c r="M222" s="62">
        <f>M218*M181</f>
        <v>2079.9289854</v>
      </c>
    </row>
    <row r="223" spans="1:13" ht="12.75">
      <c r="A223" s="10" t="s">
        <v>10</v>
      </c>
      <c r="B223" s="5">
        <f aca="true" t="shared" si="33" ref="B223:L223">B219*B187</f>
        <v>0</v>
      </c>
      <c r="C223" s="5">
        <f t="shared" si="33"/>
        <v>0</v>
      </c>
      <c r="D223" s="5">
        <f t="shared" si="33"/>
        <v>0</v>
      </c>
      <c r="E223" s="5">
        <f t="shared" si="33"/>
        <v>0</v>
      </c>
      <c r="F223" s="40">
        <f t="shared" si="33"/>
        <v>55.71379975</v>
      </c>
      <c r="G223" s="5">
        <f t="shared" si="33"/>
        <v>0</v>
      </c>
      <c r="H223" s="5">
        <f t="shared" si="33"/>
        <v>0</v>
      </c>
      <c r="I223" s="5">
        <f t="shared" si="33"/>
        <v>0</v>
      </c>
      <c r="J223" s="5">
        <f t="shared" si="33"/>
        <v>0</v>
      </c>
      <c r="K223" s="5">
        <f t="shared" si="33"/>
        <v>0</v>
      </c>
      <c r="L223" s="5">
        <f t="shared" si="33"/>
        <v>0</v>
      </c>
      <c r="M223" s="40">
        <f>M219*M187</f>
        <v>55.71379975</v>
      </c>
    </row>
    <row r="224" spans="1:13" ht="12.75">
      <c r="A224" s="71" t="s">
        <v>45</v>
      </c>
      <c r="B224" s="75"/>
      <c r="C224" s="75"/>
      <c r="D224" s="73"/>
      <c r="E224" s="78"/>
      <c r="F224" s="78"/>
      <c r="G224" s="78"/>
      <c r="H224" s="82"/>
      <c r="I224" s="82"/>
      <c r="J224" s="82"/>
      <c r="K224" s="82"/>
      <c r="L224" s="82"/>
      <c r="M224" s="78"/>
    </row>
    <row r="225" spans="1:13" ht="12.75">
      <c r="A225" s="72"/>
      <c r="B225" s="76"/>
      <c r="C225" s="76"/>
      <c r="D225" s="74"/>
      <c r="E225" s="79"/>
      <c r="F225" s="79"/>
      <c r="G225" s="79"/>
      <c r="H225" s="83"/>
      <c r="I225" s="83"/>
      <c r="J225" s="83"/>
      <c r="K225" s="83"/>
      <c r="L225" s="83"/>
      <c r="M225" s="79"/>
    </row>
    <row r="226" spans="1:13" ht="12.75">
      <c r="A226" s="9" t="s">
        <v>5</v>
      </c>
      <c r="B226" s="1"/>
      <c r="C226" s="1"/>
      <c r="D226" s="1"/>
      <c r="E226" s="20"/>
      <c r="F226" s="20"/>
      <c r="G226" s="42"/>
      <c r="H226" s="20"/>
      <c r="I226" s="20"/>
      <c r="J226" s="20"/>
      <c r="K226" s="20"/>
      <c r="L226" s="1"/>
      <c r="M226" s="20"/>
    </row>
    <row r="227" spans="1:13" ht="12.75">
      <c r="A227" s="15" t="s">
        <v>32</v>
      </c>
      <c r="B227" s="1">
        <f>B228+B229+B230</f>
        <v>0</v>
      </c>
      <c r="C227" s="1">
        <f>C228+C229+C230</f>
        <v>0</v>
      </c>
      <c r="D227" s="1">
        <f>D228+D229+D230</f>
        <v>0</v>
      </c>
      <c r="E227" s="1">
        <f>E228+E229+E230</f>
        <v>0</v>
      </c>
      <c r="F227" s="1">
        <f>SUM(F228:F230)</f>
        <v>1587.442</v>
      </c>
      <c r="G227" s="1">
        <f>SUM(G228:G230)</f>
        <v>0</v>
      </c>
      <c r="H227" s="1">
        <f>H228+H229+H230</f>
        <v>0</v>
      </c>
      <c r="I227" s="1">
        <f>I228+I229+I230</f>
        <v>0</v>
      </c>
      <c r="J227" s="1">
        <f>J228+J229+J230</f>
        <v>0</v>
      </c>
      <c r="K227" s="1">
        <f>SUM(K228:K230)</f>
        <v>0</v>
      </c>
      <c r="L227" s="1">
        <f>SUM(L228:L230)</f>
        <v>0</v>
      </c>
      <c r="M227" s="1">
        <f>SUM(M228:M230)</f>
        <v>1587.442</v>
      </c>
    </row>
    <row r="228" spans="1:13" ht="12.75">
      <c r="A228" s="10" t="s">
        <v>8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0" t="s">
        <v>9</v>
      </c>
      <c r="B229" s="1"/>
      <c r="C229" s="1"/>
      <c r="D229" s="1"/>
      <c r="E229" s="1"/>
      <c r="F229" s="1">
        <v>1551.896</v>
      </c>
      <c r="G229" s="1"/>
      <c r="H229" s="1"/>
      <c r="I229" s="1"/>
      <c r="J229" s="1"/>
      <c r="K229" s="1"/>
      <c r="L229" s="1"/>
      <c r="M229" s="1">
        <v>1551.896</v>
      </c>
    </row>
    <row r="230" spans="1:13" ht="12.75">
      <c r="A230" s="10" t="s">
        <v>10</v>
      </c>
      <c r="B230" s="1"/>
      <c r="C230" s="1"/>
      <c r="D230" s="1"/>
      <c r="E230" s="1"/>
      <c r="F230" s="40">
        <v>35.546</v>
      </c>
      <c r="G230" s="1"/>
      <c r="H230" s="1"/>
      <c r="I230" s="1"/>
      <c r="J230" s="1"/>
      <c r="K230" s="1"/>
      <c r="L230" s="1"/>
      <c r="M230" s="40">
        <v>35.546</v>
      </c>
    </row>
    <row r="231" spans="1:13" ht="12.75">
      <c r="A231" s="11" t="s">
        <v>6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1" t="s">
        <v>70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0" t="s">
        <v>23</v>
      </c>
      <c r="B233" s="1">
        <f aca="true" t="shared" si="34" ref="B233:L233">SUM(B234:B237)</f>
        <v>0</v>
      </c>
      <c r="C233" s="1">
        <f t="shared" si="34"/>
        <v>0</v>
      </c>
      <c r="D233" s="53">
        <f t="shared" si="34"/>
        <v>0</v>
      </c>
      <c r="E233" s="34">
        <f t="shared" si="34"/>
        <v>0</v>
      </c>
      <c r="F233" s="40">
        <f t="shared" si="34"/>
        <v>548.2007851499999</v>
      </c>
      <c r="G233" s="1">
        <f t="shared" si="34"/>
        <v>0</v>
      </c>
      <c r="H233" s="1">
        <f t="shared" si="34"/>
        <v>0</v>
      </c>
      <c r="I233" s="1">
        <f t="shared" si="34"/>
        <v>0</v>
      </c>
      <c r="J233" s="1">
        <f t="shared" si="34"/>
        <v>0</v>
      </c>
      <c r="K233" s="1">
        <f t="shared" si="34"/>
        <v>0</v>
      </c>
      <c r="L233" s="1">
        <f t="shared" si="34"/>
        <v>0</v>
      </c>
      <c r="M233" s="40">
        <f>SUM(M234:M237)</f>
        <v>548.2007851499999</v>
      </c>
    </row>
    <row r="234" spans="1:13" ht="12.75">
      <c r="A234" s="10" t="s">
        <v>8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0" t="s">
        <v>9</v>
      </c>
      <c r="B235" s="1"/>
      <c r="C235" s="1"/>
      <c r="D235" s="1"/>
      <c r="E235" s="1"/>
      <c r="F235" s="40">
        <f>F222-F229</f>
        <v>528.0329853999999</v>
      </c>
      <c r="G235" s="1"/>
      <c r="H235" s="1"/>
      <c r="I235" s="1"/>
      <c r="J235" s="1"/>
      <c r="K235" s="1"/>
      <c r="L235" s="1"/>
      <c r="M235" s="40">
        <f>M222-M229</f>
        <v>528.0329853999999</v>
      </c>
    </row>
    <row r="236" spans="1:13" ht="12.75">
      <c r="A236" s="10" t="s">
        <v>20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0" t="s">
        <v>10</v>
      </c>
      <c r="B237" s="1"/>
      <c r="C237" s="1"/>
      <c r="D237" s="1"/>
      <c r="E237" s="1"/>
      <c r="F237" s="40">
        <f>F223-F230</f>
        <v>20.16779975</v>
      </c>
      <c r="G237" s="1"/>
      <c r="H237" s="1"/>
      <c r="I237" s="1"/>
      <c r="J237" s="1"/>
      <c r="K237" s="1"/>
      <c r="L237" s="1"/>
      <c r="M237" s="40">
        <f>M223-M230</f>
        <v>20.16779975</v>
      </c>
    </row>
    <row r="238" spans="1:13" ht="12.75">
      <c r="A238" s="10" t="s">
        <v>21</v>
      </c>
      <c r="B238" s="5">
        <f>B220</f>
        <v>0</v>
      </c>
      <c r="C238" s="5">
        <f>C220</f>
        <v>0</v>
      </c>
      <c r="D238" s="5">
        <f>D220</f>
        <v>0</v>
      </c>
      <c r="E238" s="5">
        <f>E220</f>
        <v>0</v>
      </c>
      <c r="F238" s="40">
        <f>F220/1.18</f>
        <v>1809.8667670762711</v>
      </c>
      <c r="G238" s="5">
        <f aca="true" t="shared" si="35" ref="G238:L238">G220</f>
        <v>0</v>
      </c>
      <c r="H238" s="5">
        <f t="shared" si="35"/>
        <v>0</v>
      </c>
      <c r="I238" s="5">
        <f t="shared" si="35"/>
        <v>0</v>
      </c>
      <c r="J238" s="5">
        <f t="shared" si="35"/>
        <v>0</v>
      </c>
      <c r="K238" s="5">
        <f t="shared" si="35"/>
        <v>0</v>
      </c>
      <c r="L238" s="5">
        <f t="shared" si="35"/>
        <v>0</v>
      </c>
      <c r="M238" s="40">
        <f>M220/1.18</f>
        <v>1809.8667670762711</v>
      </c>
    </row>
    <row r="239" spans="1:13" ht="12.75">
      <c r="A239" s="39" t="s">
        <v>42</v>
      </c>
      <c r="B239" s="52">
        <f>(B220+B224)-B193</f>
        <v>0</v>
      </c>
      <c r="C239" s="52">
        <f>(C220+C224)-C193</f>
        <v>0</v>
      </c>
      <c r="D239" s="52">
        <f>(D220+D224)-D193</f>
        <v>0</v>
      </c>
      <c r="E239" s="52">
        <f>(E220+E224)-E193</f>
        <v>0</v>
      </c>
      <c r="F239" s="63">
        <f>((F220/1.18)+F224)-F193</f>
        <v>-664.4792329237293</v>
      </c>
      <c r="G239" s="52">
        <f>((G220/1.18)+G224)-G193</f>
        <v>0</v>
      </c>
      <c r="H239" s="52">
        <f>(H220+H224)-H193</f>
        <v>0</v>
      </c>
      <c r="I239" s="52">
        <f>(I220+I224)-I193</f>
        <v>0</v>
      </c>
      <c r="J239" s="52">
        <f>((J220/1.18)+J224)-J193</f>
        <v>0</v>
      </c>
      <c r="K239" s="52">
        <f>(K220+K224)-K193</f>
        <v>0</v>
      </c>
      <c r="L239" s="52">
        <f>(L220+L224)-L193</f>
        <v>0</v>
      </c>
      <c r="M239" s="63">
        <f>((M220/1.18)+M224)-M193</f>
        <v>-664.4792329237293</v>
      </c>
    </row>
    <row r="240" spans="1:13" ht="12.75">
      <c r="A240" s="35"/>
      <c r="B240" s="36"/>
      <c r="C240" s="36"/>
      <c r="D240" s="36"/>
      <c r="E240" s="36"/>
      <c r="F240" s="36"/>
      <c r="G240" s="46"/>
      <c r="H240" s="36"/>
      <c r="I240" s="36"/>
      <c r="J240" s="36"/>
      <c r="K240" s="46"/>
      <c r="L240" s="46"/>
      <c r="M240" s="37"/>
    </row>
    <row r="241" spans="2:5" ht="12.75">
      <c r="B241" s="69" t="s">
        <v>27</v>
      </c>
      <c r="C241" s="69"/>
      <c r="D241" s="69"/>
      <c r="E241" t="s">
        <v>74</v>
      </c>
    </row>
    <row r="242" spans="2:12" ht="12.75">
      <c r="B242" s="70" t="s">
        <v>28</v>
      </c>
      <c r="C242" s="70"/>
      <c r="D242" s="70"/>
      <c r="E242" s="49" t="s">
        <v>75</v>
      </c>
      <c r="F242" s="49"/>
      <c r="G242" s="49"/>
      <c r="H242" s="49"/>
      <c r="I242" s="49"/>
      <c r="J242" s="49"/>
      <c r="K242" s="49"/>
      <c r="L242" s="49"/>
    </row>
    <row r="243" spans="2:12" ht="12.75">
      <c r="B243" s="49" t="s">
        <v>75</v>
      </c>
      <c r="C243" t="s">
        <v>30</v>
      </c>
      <c r="D243" t="s">
        <v>76</v>
      </c>
      <c r="E243" s="49"/>
      <c r="F243" s="49"/>
      <c r="G243" s="49"/>
      <c r="H243" s="49"/>
      <c r="I243" s="49"/>
      <c r="J243" s="49"/>
      <c r="K243" s="49"/>
      <c r="L243" s="49"/>
    </row>
  </sheetData>
  <sheetProtection/>
  <mergeCells count="47">
    <mergeCell ref="B241:D241"/>
    <mergeCell ref="B242:D242"/>
    <mergeCell ref="J224:J225"/>
    <mergeCell ref="K224:K225"/>
    <mergeCell ref="H224:H225"/>
    <mergeCell ref="I224:I225"/>
    <mergeCell ref="L224:L225"/>
    <mergeCell ref="M224:M225"/>
    <mergeCell ref="A224:A225"/>
    <mergeCell ref="B224:B225"/>
    <mergeCell ref="C224:C225"/>
    <mergeCell ref="D224:D225"/>
    <mergeCell ref="E224:E225"/>
    <mergeCell ref="F224:F225"/>
    <mergeCell ref="G224:G225"/>
    <mergeCell ref="B160:D160"/>
    <mergeCell ref="B161:D161"/>
    <mergeCell ref="J143:J144"/>
    <mergeCell ref="K143:K144"/>
    <mergeCell ref="H143:H144"/>
    <mergeCell ref="I143:I144"/>
    <mergeCell ref="L143:L144"/>
    <mergeCell ref="M143:M144"/>
    <mergeCell ref="C82:M82"/>
    <mergeCell ref="A143:A144"/>
    <mergeCell ref="B143:B144"/>
    <mergeCell ref="C143:C144"/>
    <mergeCell ref="D143:D144"/>
    <mergeCell ref="E143:E144"/>
    <mergeCell ref="F143:F144"/>
    <mergeCell ref="G143:G144"/>
    <mergeCell ref="C1:M1"/>
    <mergeCell ref="F62:F63"/>
    <mergeCell ref="M62:M63"/>
    <mergeCell ref="G62:G63"/>
    <mergeCell ref="K62:K63"/>
    <mergeCell ref="I62:I63"/>
    <mergeCell ref="L62:L63"/>
    <mergeCell ref="J62:J63"/>
    <mergeCell ref="H62:H63"/>
    <mergeCell ref="E62:E63"/>
    <mergeCell ref="B79:D79"/>
    <mergeCell ref="B80:D80"/>
    <mergeCell ref="A62:A63"/>
    <mergeCell ref="D62:D63"/>
    <mergeCell ref="C62:C63"/>
    <mergeCell ref="B62:B63"/>
  </mergeCells>
  <printOptions/>
  <pageMargins left="0.1968503937007874" right="0" top="0.5905511811023623" bottom="0.3937007874015748" header="0.3937007874015748" footer="0.2755905511811024"/>
  <pageSetup fitToHeight="1" fitToWidth="1" horizontalDpi="300" verticalDpi="300" orientation="portrait" paperSize="9" scale="2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3"/>
  <sheetViews>
    <sheetView zoomScale="200" zoomScaleNormal="200" zoomScalePageLayoutView="0" workbookViewId="0" topLeftCell="A163">
      <pane ySplit="3" topLeftCell="BM166" activePane="bottomLeft" state="frozen"/>
      <selection pane="topLeft" activeCell="A163" sqref="A163"/>
      <selection pane="bottomLeft" activeCell="A163" sqref="A163:M163"/>
    </sheetView>
  </sheetViews>
  <sheetFormatPr defaultColWidth="9.00390625" defaultRowHeight="12.75"/>
  <cols>
    <col min="1" max="1" width="42.00390625" style="0" customWidth="1"/>
    <col min="2" max="2" width="10.375" style="0" hidden="1" customWidth="1"/>
    <col min="3" max="3" width="8.625" style="0" hidden="1" customWidth="1"/>
    <col min="4" max="4" width="8.125" style="0" hidden="1" customWidth="1"/>
    <col min="5" max="5" width="9.00390625" style="0" hidden="1" customWidth="1"/>
    <col min="6" max="6" width="16.875" style="0" customWidth="1"/>
    <col min="7" max="7" width="7.75390625" style="0" hidden="1" customWidth="1"/>
    <col min="8" max="9" width="8.75390625" style="0" hidden="1" customWidth="1"/>
    <col min="10" max="10" width="8.375" style="0" hidden="1" customWidth="1"/>
    <col min="11" max="11" width="9.375" style="0" hidden="1" customWidth="1"/>
    <col min="12" max="12" width="10.625" style="0" hidden="1" customWidth="1"/>
    <col min="13" max="13" width="14.875" style="0" customWidth="1"/>
    <col min="14" max="14" width="10.625" style="0" bestFit="1" customWidth="1"/>
  </cols>
  <sheetData>
    <row r="1" spans="1:13" ht="15.75">
      <c r="A1" s="12"/>
      <c r="B1" s="12"/>
      <c r="C1" s="77" t="s">
        <v>77</v>
      </c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s="47" customFormat="1" ht="12.75">
      <c r="A2"/>
      <c r="B2"/>
      <c r="C2"/>
      <c r="D2"/>
      <c r="E2"/>
      <c r="F2"/>
      <c r="G2"/>
      <c r="H2"/>
      <c r="I2"/>
      <c r="J2"/>
      <c r="K2"/>
      <c r="L2"/>
      <c r="M2"/>
    </row>
    <row r="3" spans="1:16" s="47" customFormat="1" ht="36">
      <c r="A3" s="4"/>
      <c r="B3" s="26" t="s">
        <v>49</v>
      </c>
      <c r="C3" s="26" t="s">
        <v>50</v>
      </c>
      <c r="D3" s="26" t="s">
        <v>31</v>
      </c>
      <c r="E3" s="26" t="s">
        <v>34</v>
      </c>
      <c r="F3" s="26" t="s">
        <v>24</v>
      </c>
      <c r="G3" s="26" t="s">
        <v>41</v>
      </c>
      <c r="H3" s="26" t="s">
        <v>36</v>
      </c>
      <c r="I3" s="26" t="s">
        <v>35</v>
      </c>
      <c r="J3" s="26" t="s">
        <v>43</v>
      </c>
      <c r="K3" s="26" t="s">
        <v>37</v>
      </c>
      <c r="L3" s="26" t="s">
        <v>38</v>
      </c>
      <c r="M3" s="23" t="s">
        <v>0</v>
      </c>
      <c r="N3" s="48"/>
      <c r="O3" s="48"/>
      <c r="P3" s="49"/>
    </row>
    <row r="4" spans="1:16" s="47" customFormat="1" ht="12.75">
      <c r="A4" s="8" t="s">
        <v>1</v>
      </c>
      <c r="B4" s="18"/>
      <c r="C4" s="18"/>
      <c r="D4" s="18"/>
      <c r="E4" s="18"/>
      <c r="F4" s="18">
        <v>0.256635</v>
      </c>
      <c r="G4" s="18"/>
      <c r="H4" s="18"/>
      <c r="I4" s="18"/>
      <c r="J4" s="18"/>
      <c r="K4" s="18"/>
      <c r="L4" s="18"/>
      <c r="M4" s="1">
        <f>SUM(C4:L4)</f>
        <v>0.256635</v>
      </c>
      <c r="N4" s="49"/>
      <c r="O4" s="49"/>
      <c r="P4" s="49"/>
    </row>
    <row r="5" spans="1:13" ht="12.75">
      <c r="A5" s="9" t="s">
        <v>16</v>
      </c>
      <c r="B5" s="18"/>
      <c r="C5" s="18"/>
      <c r="D5" s="18"/>
      <c r="E5" s="18"/>
      <c r="F5" s="18">
        <v>0.251205</v>
      </c>
      <c r="G5" s="18"/>
      <c r="H5" s="18"/>
      <c r="I5" s="18"/>
      <c r="J5" s="18"/>
      <c r="K5" s="18"/>
      <c r="L5" s="18"/>
      <c r="M5" s="1">
        <f>SUM(C5:L5)</f>
        <v>0.251205</v>
      </c>
    </row>
    <row r="6" spans="1:13" ht="13.5" customHeight="1">
      <c r="A6" s="14" t="s">
        <v>25</v>
      </c>
      <c r="B6" s="18"/>
      <c r="C6" s="18"/>
      <c r="D6" s="18"/>
      <c r="E6" s="18"/>
      <c r="F6" s="65">
        <v>0.0076</v>
      </c>
      <c r="G6" s="18"/>
      <c r="H6" s="18"/>
      <c r="I6" s="18"/>
      <c r="J6" s="18"/>
      <c r="K6" s="18"/>
      <c r="L6" s="18"/>
      <c r="M6" s="1">
        <f>SUM(C6:L6)</f>
        <v>0.0076</v>
      </c>
    </row>
    <row r="7" spans="1:16" ht="12.75">
      <c r="A7" s="16" t="s">
        <v>26</v>
      </c>
      <c r="B7" s="22" t="e">
        <f aca="true" t="shared" si="0" ref="B7:M7">(B6/B5)*100</f>
        <v>#DIV/0!</v>
      </c>
      <c r="C7" s="22" t="e">
        <f t="shared" si="0"/>
        <v>#DIV/0!</v>
      </c>
      <c r="D7" s="22" t="e">
        <f t="shared" si="0"/>
        <v>#DIV/0!</v>
      </c>
      <c r="E7" s="22" t="e">
        <f t="shared" si="0"/>
        <v>#DIV/0!</v>
      </c>
      <c r="F7" s="59">
        <f t="shared" si="0"/>
        <v>3.0254174877092415</v>
      </c>
      <c r="G7" s="22" t="e">
        <f t="shared" si="0"/>
        <v>#DIV/0!</v>
      </c>
      <c r="H7" s="22" t="e">
        <f t="shared" si="0"/>
        <v>#DIV/0!</v>
      </c>
      <c r="I7" s="22" t="e">
        <f t="shared" si="0"/>
        <v>#DIV/0!</v>
      </c>
      <c r="J7" s="22" t="e">
        <f t="shared" si="0"/>
        <v>#DIV/0!</v>
      </c>
      <c r="K7" s="22" t="e">
        <f t="shared" si="0"/>
        <v>#DIV/0!</v>
      </c>
      <c r="L7" s="22" t="e">
        <f t="shared" si="0"/>
        <v>#DIV/0!</v>
      </c>
      <c r="M7" s="22">
        <f t="shared" si="0"/>
        <v>3.0254174877092415</v>
      </c>
      <c r="P7" s="51"/>
    </row>
    <row r="8" spans="1:16" ht="12.75">
      <c r="A8" s="3" t="s">
        <v>33</v>
      </c>
      <c r="B8" s="1">
        <f>B5-B6</f>
        <v>0</v>
      </c>
      <c r="C8" s="1">
        <f>C5-C6</f>
        <v>0</v>
      </c>
      <c r="D8" s="19">
        <f>D5-D6</f>
        <v>0</v>
      </c>
      <c r="E8" s="1">
        <f>E5-E6</f>
        <v>0</v>
      </c>
      <c r="F8" s="1">
        <f>F5-F6</f>
        <v>0.24360500000000002</v>
      </c>
      <c r="G8" s="1">
        <f>G30</f>
        <v>0</v>
      </c>
      <c r="H8" s="1">
        <f>H5-H6</f>
        <v>0</v>
      </c>
      <c r="I8" s="43">
        <f>I5-I6</f>
        <v>0</v>
      </c>
      <c r="J8" s="1">
        <f>J5-J6</f>
        <v>0</v>
      </c>
      <c r="K8" s="1">
        <f>K5-K6</f>
        <v>0</v>
      </c>
      <c r="L8" s="1">
        <f>L5-L6</f>
        <v>0</v>
      </c>
      <c r="M8" s="1">
        <f>SUM(C8:L8)</f>
        <v>0.24360500000000002</v>
      </c>
      <c r="P8" s="51"/>
    </row>
    <row r="9" spans="1:16" ht="12.75">
      <c r="A9" s="16" t="s">
        <v>48</v>
      </c>
      <c r="B9" s="1"/>
      <c r="C9" s="1"/>
      <c r="D9" s="1"/>
      <c r="E9" s="1"/>
      <c r="F9" s="60" t="s">
        <v>73</v>
      </c>
      <c r="G9" s="1"/>
      <c r="H9" s="1"/>
      <c r="I9" s="43"/>
      <c r="J9" s="1"/>
      <c r="K9" s="1"/>
      <c r="L9" s="1"/>
      <c r="M9" s="1"/>
      <c r="P9" s="51"/>
    </row>
    <row r="10" spans="1:16" ht="12.75">
      <c r="A10" s="54" t="s">
        <v>55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>
        <f>SUM(C10:L10)</f>
        <v>0</v>
      </c>
      <c r="P10" s="51"/>
    </row>
    <row r="11" spans="1:16" ht="12.75">
      <c r="A11" s="55" t="s">
        <v>52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P11" s="51"/>
    </row>
    <row r="12" spans="1:16" ht="12.75">
      <c r="A12" s="55" t="s">
        <v>53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P12" s="51"/>
    </row>
    <row r="13" spans="1:16" ht="22.5">
      <c r="A13" s="57" t="s">
        <v>57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P13" s="51"/>
    </row>
    <row r="14" spans="1:16" ht="12.75">
      <c r="A14" s="55" t="s">
        <v>52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P14" s="51"/>
    </row>
    <row r="15" spans="1:16" ht="12.75">
      <c r="A15" s="55" t="s">
        <v>53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P15" s="51"/>
    </row>
    <row r="16" spans="1:16" ht="22.5">
      <c r="A16" s="56" t="s">
        <v>56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P16" s="51"/>
    </row>
    <row r="17" spans="1:16" ht="12.75">
      <c r="A17" s="55" t="s">
        <v>52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P17" s="51"/>
    </row>
    <row r="18" spans="1:16" ht="12.75">
      <c r="A18" s="55" t="s">
        <v>53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P18" s="51"/>
    </row>
    <row r="19" spans="1:13" ht="12.75">
      <c r="A19" s="54" t="s">
        <v>51</v>
      </c>
      <c r="B19" s="1"/>
      <c r="C19" s="1"/>
      <c r="D19" s="1"/>
      <c r="E19" s="19"/>
      <c r="F19" s="1">
        <v>0.16622</v>
      </c>
      <c r="G19" s="1"/>
      <c r="H19" s="1"/>
      <c r="I19" s="1"/>
      <c r="J19" s="43"/>
      <c r="K19" s="1"/>
      <c r="L19" s="1"/>
      <c r="M19" s="1">
        <f>SUM(C19:L19)</f>
        <v>0.16622</v>
      </c>
    </row>
    <row r="20" spans="1:13" ht="12.75">
      <c r="A20" s="55" t="s">
        <v>52</v>
      </c>
      <c r="B20" s="1"/>
      <c r="C20" s="1"/>
      <c r="D20" s="1"/>
      <c r="E20" s="19"/>
      <c r="F20" s="1">
        <v>0.16622</v>
      </c>
      <c r="G20" s="1"/>
      <c r="H20" s="1"/>
      <c r="I20" s="1"/>
      <c r="J20" s="43"/>
      <c r="K20" s="1"/>
      <c r="L20" s="1"/>
      <c r="M20" s="1"/>
    </row>
    <row r="21" spans="1:13" ht="12.75">
      <c r="A21" s="55" t="s">
        <v>53</v>
      </c>
      <c r="B21" s="1"/>
      <c r="C21" s="1"/>
      <c r="D21" s="1"/>
      <c r="E21" s="19"/>
      <c r="F21" s="1"/>
      <c r="G21" s="1"/>
      <c r="H21" s="1"/>
      <c r="I21" s="1"/>
      <c r="J21" s="43"/>
      <c r="K21" s="1"/>
      <c r="L21" s="1"/>
      <c r="M21" s="1"/>
    </row>
    <row r="22" spans="1:13" ht="12.75">
      <c r="A22" s="56" t="s">
        <v>54</v>
      </c>
      <c r="B22" s="1"/>
      <c r="C22" s="1"/>
      <c r="D22" s="1"/>
      <c r="E22" s="19"/>
      <c r="F22" s="1">
        <v>5071.1</v>
      </c>
      <c r="G22" s="1"/>
      <c r="H22" s="1"/>
      <c r="I22" s="1"/>
      <c r="J22" s="43"/>
      <c r="K22" s="1"/>
      <c r="L22" s="1"/>
      <c r="M22" s="1"/>
    </row>
    <row r="23" spans="1:13" ht="12.75">
      <c r="A23" s="55" t="s">
        <v>52</v>
      </c>
      <c r="B23" s="1"/>
      <c r="C23" s="1"/>
      <c r="D23" s="1"/>
      <c r="E23" s="19"/>
      <c r="F23" s="1">
        <v>5071.1</v>
      </c>
      <c r="G23" s="1"/>
      <c r="H23" s="1"/>
      <c r="I23" s="1"/>
      <c r="J23" s="43"/>
      <c r="K23" s="1"/>
      <c r="L23" s="1"/>
      <c r="M23" s="1"/>
    </row>
    <row r="24" spans="1:13" ht="12.75">
      <c r="A24" s="55" t="s">
        <v>53</v>
      </c>
      <c r="B24" s="1"/>
      <c r="C24" s="1"/>
      <c r="D24" s="1"/>
      <c r="E24" s="19"/>
      <c r="F24" s="1"/>
      <c r="G24" s="1"/>
      <c r="H24" s="1"/>
      <c r="I24" s="1"/>
      <c r="J24" s="43"/>
      <c r="K24" s="1"/>
      <c r="L24" s="1"/>
      <c r="M24" s="1"/>
    </row>
    <row r="25" spans="1:13" ht="12.75">
      <c r="A25" s="54" t="s">
        <v>58</v>
      </c>
      <c r="B25" s="1"/>
      <c r="C25" s="1"/>
      <c r="D25" s="1"/>
      <c r="E25" s="1"/>
      <c r="F25" s="1">
        <v>0.004455</v>
      </c>
      <c r="G25" s="1"/>
      <c r="H25" s="1"/>
      <c r="I25" s="1"/>
      <c r="J25" s="1"/>
      <c r="K25" s="1"/>
      <c r="L25" s="1"/>
      <c r="M25" s="1">
        <f>SUM(C25:L25)</f>
        <v>0.004455</v>
      </c>
    </row>
    <row r="26" spans="1:13" ht="12.75">
      <c r="A26" s="55" t="s">
        <v>52</v>
      </c>
      <c r="B26" s="1"/>
      <c r="C26" s="1"/>
      <c r="D26" s="1"/>
      <c r="E26" s="1"/>
      <c r="F26" s="1">
        <v>0.004455</v>
      </c>
      <c r="G26" s="1"/>
      <c r="H26" s="1"/>
      <c r="I26" s="1"/>
      <c r="J26" s="1"/>
      <c r="K26" s="1"/>
      <c r="L26" s="1"/>
      <c r="M26" s="1"/>
    </row>
    <row r="27" spans="1:13" ht="12.75">
      <c r="A27" s="55" t="s">
        <v>53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50" t="s">
        <v>44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"/>
    </row>
    <row r="29" spans="1:13" ht="12.75">
      <c r="A29" s="54" t="s">
        <v>71</v>
      </c>
      <c r="B29" s="1"/>
      <c r="C29" s="1"/>
      <c r="D29" s="1"/>
      <c r="E29" s="1"/>
      <c r="F29" s="1">
        <v>0.07293</v>
      </c>
      <c r="G29" s="1"/>
      <c r="H29" s="1"/>
      <c r="I29" s="1"/>
      <c r="J29" s="1"/>
      <c r="K29" s="1"/>
      <c r="L29" s="1"/>
      <c r="M29" s="1">
        <f aca="true" t="shared" si="1" ref="M29:M36">SUM(C29:L29)</f>
        <v>0.07293</v>
      </c>
    </row>
    <row r="30" spans="1:13" ht="12.75">
      <c r="A30" s="33" t="s">
        <v>40</v>
      </c>
      <c r="B30" s="24">
        <f>B10+B19+B25+B29</f>
        <v>0</v>
      </c>
      <c r="C30" s="24">
        <f>C10+C19+C25+C29</f>
        <v>0</v>
      </c>
      <c r="D30" s="27">
        <f>SUM(D10:D29)</f>
        <v>0</v>
      </c>
      <c r="E30" s="24">
        <f>SUM(E10:E29)</f>
        <v>0</v>
      </c>
      <c r="F30" s="64">
        <f>F19+F25+F29</f>
        <v>0.243605</v>
      </c>
      <c r="G30" s="24">
        <f>SUM(G10:G25)</f>
        <v>0</v>
      </c>
      <c r="H30" s="44">
        <f>SUM(H10:H29)</f>
        <v>0</v>
      </c>
      <c r="I30" s="44">
        <f>SUM(I10:I29)</f>
        <v>0</v>
      </c>
      <c r="J30" s="24">
        <f>SUM(J10:J29)</f>
        <v>0</v>
      </c>
      <c r="K30" s="24">
        <f>K10+K19+K25+K29+K9</f>
        <v>0</v>
      </c>
      <c r="L30" s="24">
        <f>L10+L19+L25+L29</f>
        <v>0</v>
      </c>
      <c r="M30" s="24">
        <f t="shared" si="1"/>
        <v>0.243605</v>
      </c>
    </row>
    <row r="31" spans="1:13" ht="12.75">
      <c r="A31" s="8" t="s">
        <v>15</v>
      </c>
      <c r="B31" s="29">
        <f aca="true" t="shared" si="2" ref="B31:L31">B32+B46+B47+B48+B49+B50+B51+B52</f>
        <v>0</v>
      </c>
      <c r="C31" s="29">
        <f t="shared" si="2"/>
        <v>0</v>
      </c>
      <c r="D31" s="29">
        <f t="shared" si="2"/>
        <v>0</v>
      </c>
      <c r="E31" s="29">
        <f t="shared" si="2"/>
        <v>0</v>
      </c>
      <c r="F31" s="61">
        <f>F32+F46+F47+F48+F49+F50+F51</f>
        <v>2048.80748</v>
      </c>
      <c r="G31" s="29">
        <f t="shared" si="2"/>
        <v>0</v>
      </c>
      <c r="H31" s="30">
        <f t="shared" si="2"/>
        <v>0</v>
      </c>
      <c r="I31" s="29">
        <f t="shared" si="2"/>
        <v>0</v>
      </c>
      <c r="J31" s="29">
        <f t="shared" si="2"/>
        <v>0</v>
      </c>
      <c r="K31" s="29">
        <f t="shared" si="2"/>
        <v>0</v>
      </c>
      <c r="L31" s="29">
        <f t="shared" si="2"/>
        <v>0</v>
      </c>
      <c r="M31" s="29">
        <f t="shared" si="1"/>
        <v>2048.80748</v>
      </c>
    </row>
    <row r="32" spans="1:13" ht="12.75">
      <c r="A32" s="10" t="s">
        <v>11</v>
      </c>
      <c r="B32" s="1">
        <f>B36+B40+B44+B34+B42+B43</f>
        <v>0</v>
      </c>
      <c r="C32" s="1">
        <f>C36+C40+C44+C34+C42+C43</f>
        <v>0</v>
      </c>
      <c r="D32" s="1">
        <f>D36+D40+D44+D34+D42+D43+D45</f>
        <v>0</v>
      </c>
      <c r="E32" s="1">
        <f>E36+E40+E44+E34+E42+E43</f>
        <v>0</v>
      </c>
      <c r="F32" s="1">
        <f>F36+F40+F44+F34+F42+F43+F45</f>
        <v>664.79548</v>
      </c>
      <c r="G32" s="1">
        <f>G36+G40+G44+G34+G42+G43</f>
        <v>0</v>
      </c>
      <c r="H32" s="7">
        <f>H36+H40+H44+H34+H42+H43+H45</f>
        <v>0</v>
      </c>
      <c r="I32" s="1">
        <f>I36+I40+I44+I34+I42+I43+I45</f>
        <v>0</v>
      </c>
      <c r="J32" s="1">
        <f>J36+J40+J44+J34+J42+J43+J45</f>
        <v>0</v>
      </c>
      <c r="K32" s="1">
        <f>K36+K40+K44+K34+K42+K43+K38</f>
        <v>0</v>
      </c>
      <c r="L32" s="1">
        <f>L36+L40+L44+L34+L42+L43+L38</f>
        <v>0</v>
      </c>
      <c r="M32" s="25">
        <f t="shared" si="1"/>
        <v>664.79548</v>
      </c>
    </row>
    <row r="33" spans="1:13" ht="12.75">
      <c r="A33" s="54" t="s">
        <v>59</v>
      </c>
      <c r="B33" s="1"/>
      <c r="C33" s="1"/>
      <c r="D33" s="1"/>
      <c r="E33" s="1"/>
      <c r="F33" s="1"/>
      <c r="G33" s="40"/>
      <c r="H33" s="1"/>
      <c r="I33" s="1"/>
      <c r="J33" s="1"/>
      <c r="K33" s="40"/>
      <c r="L33" s="40"/>
      <c r="M33" s="25">
        <f t="shared" si="1"/>
        <v>0</v>
      </c>
    </row>
    <row r="34" spans="1:13" ht="12.75">
      <c r="A34" s="54" t="s">
        <v>60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5">
        <f t="shared" si="1"/>
        <v>0</v>
      </c>
    </row>
    <row r="35" spans="1:13" ht="12.75">
      <c r="A35" s="54" t="s">
        <v>61</v>
      </c>
      <c r="B35" s="20"/>
      <c r="C35" s="20"/>
      <c r="D35" s="20"/>
      <c r="E35" s="42"/>
      <c r="F35" s="20">
        <v>381.5</v>
      </c>
      <c r="G35" s="20"/>
      <c r="H35" s="20"/>
      <c r="I35" s="20"/>
      <c r="J35" s="20"/>
      <c r="K35" s="20"/>
      <c r="L35" s="20"/>
      <c r="M35" s="25">
        <f t="shared" si="1"/>
        <v>381.5</v>
      </c>
    </row>
    <row r="36" spans="1:13" ht="12.75">
      <c r="A36" s="54" t="s">
        <v>62</v>
      </c>
      <c r="B36" s="1"/>
      <c r="C36" s="1"/>
      <c r="D36" s="1"/>
      <c r="E36" s="1"/>
      <c r="F36" s="20">
        <v>316.653</v>
      </c>
      <c r="G36" s="1"/>
      <c r="H36" s="1"/>
      <c r="I36" s="1"/>
      <c r="J36" s="1"/>
      <c r="K36" s="20"/>
      <c r="L36" s="20"/>
      <c r="M36" s="25">
        <f t="shared" si="1"/>
        <v>316.653</v>
      </c>
    </row>
    <row r="37" spans="1:13" ht="12.75">
      <c r="A37" s="54" t="s">
        <v>46</v>
      </c>
      <c r="B37" s="1"/>
      <c r="C37" s="1"/>
      <c r="D37" s="1"/>
      <c r="E37" s="1"/>
      <c r="F37" s="20"/>
      <c r="G37" s="1"/>
      <c r="H37" s="1"/>
      <c r="I37" s="1"/>
      <c r="J37" s="1"/>
      <c r="K37" s="20"/>
      <c r="L37" s="20"/>
      <c r="M37" s="25"/>
    </row>
    <row r="38" spans="1:13" ht="12.75">
      <c r="A38" s="58" t="s">
        <v>47</v>
      </c>
      <c r="B38" s="1"/>
      <c r="C38" s="1"/>
      <c r="D38" s="1"/>
      <c r="E38" s="1"/>
      <c r="F38" s="20"/>
      <c r="G38" s="1"/>
      <c r="H38" s="1"/>
      <c r="I38" s="1"/>
      <c r="J38" s="1"/>
      <c r="K38" s="20"/>
      <c r="L38" s="20"/>
      <c r="M38" s="25"/>
    </row>
    <row r="39" spans="1:13" ht="12.75">
      <c r="A39" s="58" t="s">
        <v>63</v>
      </c>
      <c r="B39" s="10"/>
      <c r="C39" s="10"/>
      <c r="D39" s="1"/>
      <c r="E39" s="1"/>
      <c r="F39" s="1"/>
      <c r="G39" s="1"/>
      <c r="H39" s="1"/>
      <c r="I39" s="1"/>
      <c r="J39" s="1"/>
      <c r="K39" s="1"/>
      <c r="L39" s="1"/>
      <c r="M39" s="25">
        <f aca="true" t="shared" si="3" ref="M39:M52">SUM(C39:L39)</f>
        <v>0</v>
      </c>
    </row>
    <row r="40" spans="1:13" ht="12.75">
      <c r="A40" s="58" t="s">
        <v>64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25">
        <f t="shared" si="3"/>
        <v>0</v>
      </c>
    </row>
    <row r="41" spans="1:13" ht="12.75">
      <c r="A41" s="58" t="s">
        <v>65</v>
      </c>
      <c r="B41" s="1"/>
      <c r="C41" s="1"/>
      <c r="D41" s="1"/>
      <c r="E41" s="1"/>
      <c r="F41" s="1">
        <v>9.956</v>
      </c>
      <c r="G41" s="1"/>
      <c r="H41" s="1"/>
      <c r="I41" s="1"/>
      <c r="J41" s="1"/>
      <c r="K41" s="1"/>
      <c r="L41" s="1"/>
      <c r="M41" s="25">
        <f t="shared" si="3"/>
        <v>9.956</v>
      </c>
    </row>
    <row r="42" spans="1:13" ht="12.75">
      <c r="A42" s="58" t="s">
        <v>66</v>
      </c>
      <c r="B42" s="1"/>
      <c r="C42" s="1"/>
      <c r="D42" s="1"/>
      <c r="E42" s="1"/>
      <c r="F42" s="40">
        <f>F41*19.58</f>
        <v>194.93847999999997</v>
      </c>
      <c r="G42" s="1"/>
      <c r="H42" s="1"/>
      <c r="I42" s="1"/>
      <c r="J42" s="1"/>
      <c r="K42" s="1"/>
      <c r="L42" s="1"/>
      <c r="M42" s="25">
        <f t="shared" si="3"/>
        <v>194.93847999999997</v>
      </c>
    </row>
    <row r="43" spans="1:13" ht="12.75">
      <c r="A43" s="58" t="s">
        <v>67</v>
      </c>
      <c r="B43" s="1"/>
      <c r="C43" s="1"/>
      <c r="D43" s="1"/>
      <c r="E43" s="1"/>
      <c r="F43" s="1">
        <v>133.005</v>
      </c>
      <c r="G43" s="1"/>
      <c r="H43" s="1"/>
      <c r="I43" s="1"/>
      <c r="J43" s="1"/>
      <c r="K43" s="1"/>
      <c r="L43" s="1"/>
      <c r="M43" s="25">
        <f t="shared" si="3"/>
        <v>133.005</v>
      </c>
    </row>
    <row r="44" spans="1:13" ht="12.75">
      <c r="A44" s="58" t="s">
        <v>68</v>
      </c>
      <c r="B44" s="1"/>
      <c r="C44" s="1"/>
      <c r="D44" s="1"/>
      <c r="E44" s="1"/>
      <c r="F44" s="1">
        <v>15.456</v>
      </c>
      <c r="G44" s="1"/>
      <c r="H44" s="1"/>
      <c r="I44" s="1"/>
      <c r="J44" s="1"/>
      <c r="K44" s="1"/>
      <c r="L44" s="1"/>
      <c r="M44" s="25">
        <f t="shared" si="3"/>
        <v>15.456</v>
      </c>
    </row>
    <row r="45" spans="1:13" ht="12.75">
      <c r="A45" s="58" t="s">
        <v>69</v>
      </c>
      <c r="B45" s="1"/>
      <c r="C45" s="1"/>
      <c r="D45" s="1"/>
      <c r="E45" s="1"/>
      <c r="F45" s="40">
        <v>4.743</v>
      </c>
      <c r="G45" s="1"/>
      <c r="H45" s="1"/>
      <c r="I45" s="1"/>
      <c r="J45" s="1"/>
      <c r="K45" s="1"/>
      <c r="L45" s="1"/>
      <c r="M45" s="25">
        <f t="shared" si="3"/>
        <v>4.743</v>
      </c>
    </row>
    <row r="46" spans="1:13" ht="12.75">
      <c r="A46" s="10" t="s">
        <v>2</v>
      </c>
      <c r="B46" s="1"/>
      <c r="C46" s="1"/>
      <c r="D46" s="1"/>
      <c r="E46" s="1"/>
      <c r="F46" s="1">
        <v>801.694</v>
      </c>
      <c r="G46" s="1"/>
      <c r="H46" s="1"/>
      <c r="I46" s="1"/>
      <c r="J46" s="1"/>
      <c r="K46" s="1"/>
      <c r="L46" s="1"/>
      <c r="M46" s="25">
        <f t="shared" si="3"/>
        <v>801.694</v>
      </c>
    </row>
    <row r="47" spans="1:13" ht="12.75">
      <c r="A47" s="10" t="s">
        <v>3</v>
      </c>
      <c r="B47" s="1"/>
      <c r="C47" s="1"/>
      <c r="D47" s="1"/>
      <c r="E47" s="1"/>
      <c r="F47" s="1">
        <v>272.418</v>
      </c>
      <c r="G47" s="1"/>
      <c r="H47" s="1"/>
      <c r="I47" s="1"/>
      <c r="J47" s="1"/>
      <c r="K47" s="1"/>
      <c r="L47" s="1"/>
      <c r="M47" s="25">
        <f t="shared" si="3"/>
        <v>272.418</v>
      </c>
    </row>
    <row r="48" spans="1:13" ht="12.75">
      <c r="A48" s="10" t="s">
        <v>4</v>
      </c>
      <c r="B48" s="1"/>
      <c r="C48" s="1"/>
      <c r="D48" s="1"/>
      <c r="E48" s="1"/>
      <c r="F48" s="1">
        <v>1.753</v>
      </c>
      <c r="G48" s="1"/>
      <c r="H48" s="5"/>
      <c r="I48" s="1"/>
      <c r="J48" s="1"/>
      <c r="K48" s="1"/>
      <c r="L48" s="1"/>
      <c r="M48" s="25">
        <f t="shared" si="3"/>
        <v>1.753</v>
      </c>
    </row>
    <row r="49" spans="1:13" ht="12.75">
      <c r="A49" s="10" t="s">
        <v>17</v>
      </c>
      <c r="B49" s="1"/>
      <c r="C49" s="1"/>
      <c r="D49" s="1"/>
      <c r="E49" s="1"/>
      <c r="F49" s="1">
        <v>3.682</v>
      </c>
      <c r="G49" s="6"/>
      <c r="H49" s="1"/>
      <c r="I49" s="1"/>
      <c r="J49" s="1"/>
      <c r="K49" s="1"/>
      <c r="L49" s="1"/>
      <c r="M49" s="25">
        <f t="shared" si="3"/>
        <v>3.682</v>
      </c>
    </row>
    <row r="50" spans="1:13" ht="12.75">
      <c r="A50" s="10" t="s">
        <v>18</v>
      </c>
      <c r="B50" s="1"/>
      <c r="C50" s="1"/>
      <c r="D50" s="1"/>
      <c r="E50" s="1"/>
      <c r="F50" s="1">
        <v>304.465</v>
      </c>
      <c r="G50" s="1"/>
      <c r="H50" s="1"/>
      <c r="I50" s="1"/>
      <c r="J50" s="1"/>
      <c r="K50" s="1"/>
      <c r="L50" s="1"/>
      <c r="M50" s="25">
        <f t="shared" si="3"/>
        <v>304.465</v>
      </c>
    </row>
    <row r="51" spans="1:13" ht="12.75">
      <c r="A51" s="10" t="s">
        <v>19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25">
        <f t="shared" si="3"/>
        <v>0</v>
      </c>
    </row>
    <row r="52" spans="1:13" ht="12.75">
      <c r="A52" s="10" t="s">
        <v>72</v>
      </c>
      <c r="B52" s="1"/>
      <c r="C52" s="1"/>
      <c r="D52" s="1"/>
      <c r="E52" s="1"/>
      <c r="F52" s="40" t="s">
        <v>73</v>
      </c>
      <c r="G52" s="1"/>
      <c r="H52" s="1"/>
      <c r="I52" s="1"/>
      <c r="J52" s="1"/>
      <c r="K52" s="1"/>
      <c r="L52" s="1"/>
      <c r="M52" s="25">
        <f t="shared" si="3"/>
        <v>0</v>
      </c>
    </row>
    <row r="53" spans="1:15" ht="12.75">
      <c r="A53" s="2" t="s">
        <v>39</v>
      </c>
      <c r="B53" s="31" t="e">
        <f aca="true" t="shared" si="4" ref="B53:M53">B31/B30</f>
        <v>#DIV/0!</v>
      </c>
      <c r="C53" s="31" t="e">
        <f t="shared" si="4"/>
        <v>#DIV/0!</v>
      </c>
      <c r="D53" s="31" t="e">
        <f t="shared" si="4"/>
        <v>#DIV/0!</v>
      </c>
      <c r="E53" s="31" t="e">
        <f t="shared" si="4"/>
        <v>#DIV/0!</v>
      </c>
      <c r="F53" s="31">
        <f t="shared" si="4"/>
        <v>8410.367110691488</v>
      </c>
      <c r="G53" s="31" t="e">
        <f t="shared" si="4"/>
        <v>#DIV/0!</v>
      </c>
      <c r="H53" s="31" t="e">
        <f t="shared" si="4"/>
        <v>#DIV/0!</v>
      </c>
      <c r="I53" s="31" t="e">
        <f t="shared" si="4"/>
        <v>#DIV/0!</v>
      </c>
      <c r="J53" s="31" t="e">
        <f t="shared" si="4"/>
        <v>#DIV/0!</v>
      </c>
      <c r="K53" s="31" t="e">
        <f t="shared" si="4"/>
        <v>#DIV/0!</v>
      </c>
      <c r="L53" s="31" t="e">
        <f t="shared" si="4"/>
        <v>#DIV/0!</v>
      </c>
      <c r="M53" s="31">
        <f t="shared" si="4"/>
        <v>8410.367110691488</v>
      </c>
      <c r="N53" s="47"/>
      <c r="O53" s="47"/>
    </row>
    <row r="54" spans="1:15" ht="12.75">
      <c r="A54" s="15" t="s">
        <v>7</v>
      </c>
      <c r="B54" s="32"/>
      <c r="C54" s="32"/>
      <c r="D54" s="32"/>
      <c r="E54" s="31"/>
      <c r="F54" s="32">
        <v>7930.79</v>
      </c>
      <c r="G54" s="31"/>
      <c r="H54" s="31"/>
      <c r="I54" s="31"/>
      <c r="J54" s="32"/>
      <c r="K54" s="32"/>
      <c r="L54" s="32"/>
      <c r="M54" s="32"/>
      <c r="N54" s="45"/>
      <c r="O54" s="47"/>
    </row>
    <row r="55" spans="1:13" ht="12.75">
      <c r="A55" s="10" t="s">
        <v>12</v>
      </c>
      <c r="B55" s="1"/>
      <c r="C55" s="1"/>
      <c r="D55" s="1"/>
      <c r="E55" s="31"/>
      <c r="F55" s="1"/>
      <c r="G55" s="31"/>
      <c r="H55" s="31"/>
      <c r="I55" s="7"/>
      <c r="J55" s="1"/>
      <c r="K55" s="1"/>
      <c r="L55" s="1"/>
      <c r="M55" s="1"/>
    </row>
    <row r="56" spans="1:13" ht="12.75">
      <c r="A56" s="10" t="s">
        <v>13</v>
      </c>
      <c r="B56" s="1"/>
      <c r="C56" s="1"/>
      <c r="D56" s="1"/>
      <c r="E56" s="31"/>
      <c r="F56" s="32">
        <v>7930.79</v>
      </c>
      <c r="G56" s="31"/>
      <c r="H56" s="31"/>
      <c r="I56" s="31"/>
      <c r="J56" s="1"/>
      <c r="K56" s="1"/>
      <c r="L56" s="1"/>
      <c r="M56" s="1"/>
    </row>
    <row r="57" spans="1:13" ht="12.75">
      <c r="A57" s="10" t="s">
        <v>14</v>
      </c>
      <c r="B57" s="7"/>
      <c r="C57" s="7"/>
      <c r="D57" s="1"/>
      <c r="E57" s="31"/>
      <c r="F57" s="32">
        <v>7930.79</v>
      </c>
      <c r="G57" s="31"/>
      <c r="H57" s="31"/>
      <c r="I57" s="7"/>
      <c r="J57" s="1"/>
      <c r="K57" s="1"/>
      <c r="L57" s="1"/>
      <c r="M57" s="1"/>
    </row>
    <row r="58" spans="1:14" ht="12.75">
      <c r="A58" s="8" t="s">
        <v>22</v>
      </c>
      <c r="B58" s="28">
        <f aca="true" t="shared" si="5" ref="B58:J58">B59+B60+B61</f>
        <v>0</v>
      </c>
      <c r="C58" s="28">
        <f t="shared" si="5"/>
        <v>0</v>
      </c>
      <c r="D58" s="28">
        <f t="shared" si="5"/>
        <v>0</v>
      </c>
      <c r="E58" s="28">
        <f t="shared" si="5"/>
        <v>0</v>
      </c>
      <c r="F58" s="61">
        <f t="shared" si="5"/>
        <v>1353.58758325</v>
      </c>
      <c r="G58" s="28">
        <f t="shared" si="5"/>
        <v>0</v>
      </c>
      <c r="H58" s="28">
        <f t="shared" si="5"/>
        <v>0</v>
      </c>
      <c r="I58" s="28">
        <f t="shared" si="5"/>
        <v>0</v>
      </c>
      <c r="J58" s="28">
        <f t="shared" si="5"/>
        <v>0</v>
      </c>
      <c r="K58" s="28">
        <f>SUM(K59:K61)</f>
        <v>0</v>
      </c>
      <c r="L58" s="28">
        <f>SUM(L59:L61)</f>
        <v>0</v>
      </c>
      <c r="M58" s="28">
        <f>SUM(C58:L58)</f>
        <v>1353.58758325</v>
      </c>
      <c r="N58" s="13"/>
    </row>
    <row r="59" spans="1:13" ht="12.75">
      <c r="A59" s="10" t="s">
        <v>8</v>
      </c>
      <c r="B59" s="5"/>
      <c r="C59" s="5"/>
      <c r="D59" s="5"/>
      <c r="E59" s="5">
        <f aca="true" t="shared" si="6" ref="E59:L59">E55*E10</f>
        <v>0</v>
      </c>
      <c r="F59" s="5">
        <f t="shared" si="6"/>
        <v>0</v>
      </c>
      <c r="G59" s="5">
        <f t="shared" si="6"/>
        <v>0</v>
      </c>
      <c r="H59" s="5">
        <f t="shared" si="6"/>
        <v>0</v>
      </c>
      <c r="I59" s="5">
        <f t="shared" si="6"/>
        <v>0</v>
      </c>
      <c r="J59" s="41">
        <f t="shared" si="6"/>
        <v>0</v>
      </c>
      <c r="K59" s="41">
        <f t="shared" si="6"/>
        <v>0</v>
      </c>
      <c r="L59" s="41">
        <f t="shared" si="6"/>
        <v>0</v>
      </c>
      <c r="M59" s="5">
        <f>SUM(C59:L59)</f>
        <v>0</v>
      </c>
    </row>
    <row r="60" spans="1:13" ht="12.75">
      <c r="A60" s="10" t="s">
        <v>9</v>
      </c>
      <c r="B60" s="5">
        <f aca="true" t="shared" si="7" ref="B60:L60">B56*B19</f>
        <v>0</v>
      </c>
      <c r="C60" s="5">
        <f t="shared" si="7"/>
        <v>0</v>
      </c>
      <c r="D60" s="5">
        <f t="shared" si="7"/>
        <v>0</v>
      </c>
      <c r="E60" s="5">
        <f t="shared" si="7"/>
        <v>0</v>
      </c>
      <c r="F60" s="62">
        <f t="shared" si="7"/>
        <v>1318.2559138000001</v>
      </c>
      <c r="G60" s="5">
        <f t="shared" si="7"/>
        <v>0</v>
      </c>
      <c r="H60" s="5">
        <f t="shared" si="7"/>
        <v>0</v>
      </c>
      <c r="I60" s="5">
        <f t="shared" si="7"/>
        <v>0</v>
      </c>
      <c r="J60" s="5">
        <f t="shared" si="7"/>
        <v>0</v>
      </c>
      <c r="K60" s="5">
        <f t="shared" si="7"/>
        <v>0</v>
      </c>
      <c r="L60" s="5">
        <f t="shared" si="7"/>
        <v>0</v>
      </c>
      <c r="M60" s="5">
        <f>SUM(C60:L60)</f>
        <v>1318.2559138000001</v>
      </c>
    </row>
    <row r="61" spans="1:13" ht="12.75">
      <c r="A61" s="10" t="s">
        <v>10</v>
      </c>
      <c r="B61" s="5">
        <f>B57*B25</f>
        <v>0</v>
      </c>
      <c r="C61" s="5">
        <f>C57*C25</f>
        <v>0</v>
      </c>
      <c r="D61" s="5">
        <f>D57*D25</f>
        <v>0</v>
      </c>
      <c r="E61" s="5">
        <f aca="true" t="shared" si="8" ref="E61:L61">E57*E25</f>
        <v>0</v>
      </c>
      <c r="F61" s="40">
        <f t="shared" si="8"/>
        <v>35.33166945</v>
      </c>
      <c r="G61" s="5">
        <f t="shared" si="8"/>
        <v>0</v>
      </c>
      <c r="H61" s="5">
        <f t="shared" si="8"/>
        <v>0</v>
      </c>
      <c r="I61" s="5">
        <f t="shared" si="8"/>
        <v>0</v>
      </c>
      <c r="J61" s="5">
        <f t="shared" si="8"/>
        <v>0</v>
      </c>
      <c r="K61" s="5">
        <f t="shared" si="8"/>
        <v>0</v>
      </c>
      <c r="L61" s="5">
        <f t="shared" si="8"/>
        <v>0</v>
      </c>
      <c r="M61" s="5">
        <f>SUM(C61:L61)</f>
        <v>35.33166945</v>
      </c>
    </row>
    <row r="62" spans="1:13" ht="12.75">
      <c r="A62" s="71" t="s">
        <v>45</v>
      </c>
      <c r="B62" s="75"/>
      <c r="C62" s="75"/>
      <c r="D62" s="73"/>
      <c r="E62" s="78"/>
      <c r="F62" s="78"/>
      <c r="G62" s="78"/>
      <c r="H62" s="82"/>
      <c r="I62" s="82"/>
      <c r="J62" s="82"/>
      <c r="K62" s="82"/>
      <c r="L62" s="82"/>
      <c r="M62" s="80">
        <f>SUM(C62:L63)</f>
        <v>0</v>
      </c>
    </row>
    <row r="63" spans="1:13" ht="12.75">
      <c r="A63" s="72"/>
      <c r="B63" s="76"/>
      <c r="C63" s="76"/>
      <c r="D63" s="74"/>
      <c r="E63" s="79"/>
      <c r="F63" s="79"/>
      <c r="G63" s="79"/>
      <c r="H63" s="83"/>
      <c r="I63" s="83"/>
      <c r="J63" s="83"/>
      <c r="K63" s="83"/>
      <c r="L63" s="83"/>
      <c r="M63" s="81"/>
    </row>
    <row r="64" spans="1:13" ht="33.75" customHeight="1">
      <c r="A64" s="9" t="s">
        <v>5</v>
      </c>
      <c r="B64" s="1"/>
      <c r="C64" s="1"/>
      <c r="D64" s="1"/>
      <c r="E64" s="20"/>
      <c r="F64" s="20"/>
      <c r="G64" s="42"/>
      <c r="H64" s="20"/>
      <c r="I64" s="20"/>
      <c r="J64" s="20"/>
      <c r="K64" s="20"/>
      <c r="L64" s="1"/>
      <c r="M64" s="5">
        <f aca="true" t="shared" si="9" ref="M64:M77">SUM(C64:L64)</f>
        <v>0</v>
      </c>
    </row>
    <row r="65" spans="1:14" ht="12.75">
      <c r="A65" s="15" t="s">
        <v>32</v>
      </c>
      <c r="B65" s="1">
        <f>B66+B67+B68</f>
        <v>0</v>
      </c>
      <c r="C65" s="1">
        <f>C66+C67+C68</f>
        <v>0</v>
      </c>
      <c r="D65" s="1">
        <f>D66+D67+D68</f>
        <v>0</v>
      </c>
      <c r="E65" s="1">
        <f>E66+E67+E68</f>
        <v>0</v>
      </c>
      <c r="F65" s="1">
        <f>SUM(F66:F68)</f>
        <v>1152.314</v>
      </c>
      <c r="G65" s="1">
        <f>SUM(G66:G68)</f>
        <v>0</v>
      </c>
      <c r="H65" s="1">
        <f>H66+H67+H68</f>
        <v>0</v>
      </c>
      <c r="I65" s="1">
        <f>I66+I67+I68</f>
        <v>0</v>
      </c>
      <c r="J65" s="1">
        <f>J66+J67+J68</f>
        <v>0</v>
      </c>
      <c r="K65" s="1">
        <f>SUM(K66:K68)</f>
        <v>0</v>
      </c>
      <c r="L65" s="1">
        <f>SUM(L66:L68)</f>
        <v>0</v>
      </c>
      <c r="M65" s="5">
        <f t="shared" si="9"/>
        <v>1152.314</v>
      </c>
      <c r="N65" s="13"/>
    </row>
    <row r="66" spans="1:13" ht="12.75">
      <c r="A66" s="10" t="s">
        <v>8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5">
        <f t="shared" si="9"/>
        <v>0</v>
      </c>
    </row>
    <row r="67" spans="1:13" ht="12.75">
      <c r="A67" s="10" t="s">
        <v>9</v>
      </c>
      <c r="B67" s="1"/>
      <c r="C67" s="1"/>
      <c r="D67" s="1"/>
      <c r="E67" s="1"/>
      <c r="F67" s="1">
        <v>1116.606</v>
      </c>
      <c r="G67" s="1"/>
      <c r="H67" s="1"/>
      <c r="I67" s="1"/>
      <c r="J67" s="1"/>
      <c r="K67" s="1"/>
      <c r="L67" s="1"/>
      <c r="M67" s="5">
        <f t="shared" si="9"/>
        <v>1116.606</v>
      </c>
    </row>
    <row r="68" spans="1:13" ht="12.75">
      <c r="A68" s="10" t="s">
        <v>10</v>
      </c>
      <c r="B68" s="1"/>
      <c r="C68" s="1"/>
      <c r="D68" s="1"/>
      <c r="E68" s="1"/>
      <c r="F68" s="40">
        <v>35.708</v>
      </c>
      <c r="G68" s="1"/>
      <c r="H68" s="1"/>
      <c r="I68" s="1"/>
      <c r="J68" s="1"/>
      <c r="K68" s="1"/>
      <c r="L68" s="1"/>
      <c r="M68" s="5">
        <f t="shared" si="9"/>
        <v>35.708</v>
      </c>
    </row>
    <row r="69" spans="1:13" ht="12.75">
      <c r="A69" s="11" t="s">
        <v>6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5">
        <f t="shared" si="9"/>
        <v>0</v>
      </c>
    </row>
    <row r="70" spans="1:13" ht="12.75">
      <c r="A70" s="11" t="s">
        <v>70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5"/>
    </row>
    <row r="71" spans="1:13" ht="12.75">
      <c r="A71" s="10" t="s">
        <v>23</v>
      </c>
      <c r="B71" s="1">
        <f aca="true" t="shared" si="10" ref="B71:L71">SUM(B72:B75)</f>
        <v>0</v>
      </c>
      <c r="C71" s="1">
        <f t="shared" si="10"/>
        <v>0</v>
      </c>
      <c r="D71" s="53">
        <f t="shared" si="10"/>
        <v>0</v>
      </c>
      <c r="E71" s="34">
        <f t="shared" si="10"/>
        <v>0</v>
      </c>
      <c r="F71" s="40">
        <f t="shared" si="10"/>
        <v>201.27358325000014</v>
      </c>
      <c r="G71" s="1">
        <f t="shared" si="10"/>
        <v>0</v>
      </c>
      <c r="H71" s="1">
        <f t="shared" si="10"/>
        <v>0</v>
      </c>
      <c r="I71" s="1">
        <f t="shared" si="10"/>
        <v>0</v>
      </c>
      <c r="J71" s="1">
        <f t="shared" si="10"/>
        <v>0</v>
      </c>
      <c r="K71" s="1">
        <f t="shared" si="10"/>
        <v>0</v>
      </c>
      <c r="L71" s="1">
        <f t="shared" si="10"/>
        <v>0</v>
      </c>
      <c r="M71" s="1">
        <f t="shared" si="9"/>
        <v>201.27358325000014</v>
      </c>
    </row>
    <row r="72" spans="1:13" ht="12.75">
      <c r="A72" s="10" t="s">
        <v>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>
        <f t="shared" si="9"/>
        <v>0</v>
      </c>
    </row>
    <row r="73" spans="1:13" ht="12.75">
      <c r="A73" s="10" t="s">
        <v>9</v>
      </c>
      <c r="B73" s="1"/>
      <c r="C73" s="1"/>
      <c r="D73" s="1"/>
      <c r="E73" s="1"/>
      <c r="F73" s="40">
        <f>F60-F67</f>
        <v>201.64991380000015</v>
      </c>
      <c r="G73" s="1"/>
      <c r="H73" s="1"/>
      <c r="I73" s="1"/>
      <c r="J73" s="1"/>
      <c r="K73" s="1"/>
      <c r="L73" s="1"/>
      <c r="M73" s="1">
        <f t="shared" si="9"/>
        <v>201.64991380000015</v>
      </c>
    </row>
    <row r="74" spans="1:13" ht="12.75">
      <c r="A74" s="10" t="s">
        <v>20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>
        <f t="shared" si="9"/>
        <v>0</v>
      </c>
    </row>
    <row r="75" spans="1:13" ht="12.75">
      <c r="A75" s="10" t="s">
        <v>10</v>
      </c>
      <c r="B75" s="1"/>
      <c r="C75" s="1"/>
      <c r="D75" s="1"/>
      <c r="E75" s="1"/>
      <c r="F75" s="40">
        <f>F61-F68</f>
        <v>-0.3763305499999987</v>
      </c>
      <c r="G75" s="1"/>
      <c r="H75" s="1"/>
      <c r="I75" s="1"/>
      <c r="J75" s="1"/>
      <c r="K75" s="1"/>
      <c r="L75" s="1"/>
      <c r="M75" s="1">
        <f t="shared" si="9"/>
        <v>-0.3763305499999987</v>
      </c>
    </row>
    <row r="76" spans="1:13" ht="12.75">
      <c r="A76" s="10" t="s">
        <v>21</v>
      </c>
      <c r="B76" s="5">
        <f>B58</f>
        <v>0</v>
      </c>
      <c r="C76" s="5">
        <f>C58</f>
        <v>0</v>
      </c>
      <c r="D76" s="5">
        <f>D58</f>
        <v>0</v>
      </c>
      <c r="E76" s="5">
        <f>E58</f>
        <v>0</v>
      </c>
      <c r="F76" s="40">
        <f>F58/1.18</f>
        <v>1147.1081213983052</v>
      </c>
      <c r="G76" s="5">
        <f aca="true" t="shared" si="11" ref="G76:L76">G58</f>
        <v>0</v>
      </c>
      <c r="H76" s="5">
        <f t="shared" si="11"/>
        <v>0</v>
      </c>
      <c r="I76" s="5">
        <f t="shared" si="11"/>
        <v>0</v>
      </c>
      <c r="J76" s="5">
        <f t="shared" si="11"/>
        <v>0</v>
      </c>
      <c r="K76" s="5">
        <f t="shared" si="11"/>
        <v>0</v>
      </c>
      <c r="L76" s="5">
        <f t="shared" si="11"/>
        <v>0</v>
      </c>
      <c r="M76" s="1">
        <f t="shared" si="9"/>
        <v>1147.1081213983052</v>
      </c>
    </row>
    <row r="77" spans="1:13" ht="12.75">
      <c r="A77" s="39" t="s">
        <v>42</v>
      </c>
      <c r="B77" s="52">
        <f>(B58+B62)-B31</f>
        <v>0</v>
      </c>
      <c r="C77" s="52">
        <f>(C58+C62)-C31</f>
        <v>0</v>
      </c>
      <c r="D77" s="52">
        <f>(D58+D62)-D31</f>
        <v>0</v>
      </c>
      <c r="E77" s="52">
        <f>(E58+E62)-E31</f>
        <v>0</v>
      </c>
      <c r="F77" s="63">
        <f>((F58/1.18)+F62)-F31</f>
        <v>-901.6993586016947</v>
      </c>
      <c r="G77" s="52">
        <f>((G58/1.18)+G62)-G31</f>
        <v>0</v>
      </c>
      <c r="H77" s="52">
        <f>(H58+H62)-H31</f>
        <v>0</v>
      </c>
      <c r="I77" s="52">
        <f>(I58+I62)-I31</f>
        <v>0</v>
      </c>
      <c r="J77" s="52">
        <f>((J58/1.18)+J62)-J31</f>
        <v>0</v>
      </c>
      <c r="K77" s="52">
        <f>(K58+K62)-K31</f>
        <v>0</v>
      </c>
      <c r="L77" s="52">
        <f>(L58+L62)-L31</f>
        <v>0</v>
      </c>
      <c r="M77" s="38">
        <f t="shared" si="9"/>
        <v>-901.6993586016947</v>
      </c>
    </row>
    <row r="78" spans="1:13" ht="12.75">
      <c r="A78" s="35"/>
      <c r="B78" s="36"/>
      <c r="C78" s="36"/>
      <c r="D78" s="36"/>
      <c r="E78" s="36"/>
      <c r="F78" s="36"/>
      <c r="G78" s="46"/>
      <c r="H78" s="36"/>
      <c r="I78" s="36"/>
      <c r="J78" s="36"/>
      <c r="K78" s="46"/>
      <c r="L78" s="46"/>
      <c r="M78" s="37"/>
    </row>
    <row r="79" spans="2:5" ht="12.75">
      <c r="B79" s="69" t="s">
        <v>27</v>
      </c>
      <c r="C79" s="69"/>
      <c r="D79" s="69"/>
      <c r="E79" t="s">
        <v>74</v>
      </c>
    </row>
    <row r="80" spans="2:12" ht="12.75">
      <c r="B80" s="70" t="s">
        <v>28</v>
      </c>
      <c r="C80" s="70"/>
      <c r="D80" s="70"/>
      <c r="E80" s="49" t="s">
        <v>75</v>
      </c>
      <c r="F80" s="49"/>
      <c r="G80" s="49"/>
      <c r="H80" s="49"/>
      <c r="I80" s="49"/>
      <c r="J80" s="49"/>
      <c r="K80" s="49"/>
      <c r="L80" s="49"/>
    </row>
    <row r="81" spans="1:12" ht="12.75">
      <c r="A81" t="s">
        <v>29</v>
      </c>
      <c r="B81" s="49" t="s">
        <v>75</v>
      </c>
      <c r="C81" t="s">
        <v>30</v>
      </c>
      <c r="D81" t="s">
        <v>76</v>
      </c>
      <c r="E81" s="49"/>
      <c r="F81" s="49"/>
      <c r="G81" s="49"/>
      <c r="H81" s="49"/>
      <c r="I81" s="49"/>
      <c r="J81" s="49"/>
      <c r="K81" s="49"/>
      <c r="L81" s="49"/>
    </row>
    <row r="82" spans="1:13" ht="15.75">
      <c r="A82" s="12"/>
      <c r="B82" s="12"/>
      <c r="C82" s="77" t="s">
        <v>79</v>
      </c>
      <c r="D82" s="77"/>
      <c r="E82" s="77"/>
      <c r="F82" s="77"/>
      <c r="G82" s="77"/>
      <c r="H82" s="77"/>
      <c r="I82" s="77"/>
      <c r="J82" s="77"/>
      <c r="K82" s="77"/>
      <c r="L82" s="77"/>
      <c r="M82" s="77"/>
    </row>
    <row r="84" spans="1:21" ht="36">
      <c r="A84" s="4"/>
      <c r="B84" s="26" t="s">
        <v>49</v>
      </c>
      <c r="C84" s="26" t="s">
        <v>50</v>
      </c>
      <c r="D84" s="26" t="s">
        <v>31</v>
      </c>
      <c r="E84" s="26" t="s">
        <v>34</v>
      </c>
      <c r="F84" s="26" t="s">
        <v>24</v>
      </c>
      <c r="G84" s="26" t="s">
        <v>41</v>
      </c>
      <c r="H84" s="26" t="s">
        <v>36</v>
      </c>
      <c r="I84" s="26" t="s">
        <v>35</v>
      </c>
      <c r="J84" s="26" t="s">
        <v>43</v>
      </c>
      <c r="K84" s="26" t="s">
        <v>37</v>
      </c>
      <c r="L84" s="26" t="s">
        <v>38</v>
      </c>
      <c r="M84" s="23" t="s">
        <v>0</v>
      </c>
      <c r="Q84" s="47"/>
      <c r="R84" s="48"/>
      <c r="S84" s="48"/>
      <c r="T84" s="48"/>
      <c r="U84" s="48"/>
    </row>
    <row r="85" spans="1:21" ht="12.75">
      <c r="A85" s="8" t="s">
        <v>1</v>
      </c>
      <c r="B85" s="18"/>
      <c r="C85" s="18"/>
      <c r="D85" s="18"/>
      <c r="E85" s="18"/>
      <c r="F85" s="18">
        <v>0.51327</v>
      </c>
      <c r="G85" s="18"/>
      <c r="H85" s="18"/>
      <c r="I85" s="18"/>
      <c r="J85" s="18"/>
      <c r="K85" s="18"/>
      <c r="L85" s="18"/>
      <c r="M85" s="1">
        <f>SUM(C85:L85)</f>
        <v>0.51327</v>
      </c>
      <c r="R85" s="21"/>
      <c r="T85" s="21"/>
      <c r="U85" s="21"/>
    </row>
    <row r="86" spans="1:21" ht="12.75">
      <c r="A86" s="9" t="s">
        <v>16</v>
      </c>
      <c r="B86" s="18"/>
      <c r="C86" s="18"/>
      <c r="D86" s="18"/>
      <c r="E86" s="18"/>
      <c r="F86" s="18">
        <v>0.50241</v>
      </c>
      <c r="G86" s="18"/>
      <c r="H86" s="18"/>
      <c r="I86" s="18"/>
      <c r="J86" s="18"/>
      <c r="K86" s="18"/>
      <c r="L86" s="18"/>
      <c r="M86" s="1">
        <f>SUM(C86:L86)</f>
        <v>0.50241</v>
      </c>
      <c r="R86" s="21"/>
      <c r="T86" s="21"/>
      <c r="U86" s="21"/>
    </row>
    <row r="87" spans="1:13" ht="12.75">
      <c r="A87" s="14" t="s">
        <v>25</v>
      </c>
      <c r="B87" s="18"/>
      <c r="C87" s="18"/>
      <c r="D87" s="18"/>
      <c r="E87" s="18"/>
      <c r="F87" s="66">
        <v>0.0152</v>
      </c>
      <c r="G87" s="18"/>
      <c r="H87" s="18"/>
      <c r="I87" s="18"/>
      <c r="J87" s="18"/>
      <c r="K87" s="18"/>
      <c r="L87" s="18"/>
      <c r="M87" s="1">
        <f>SUM(C87:L87)</f>
        <v>0.0152</v>
      </c>
    </row>
    <row r="88" spans="1:13" ht="12.75">
      <c r="A88" s="16" t="s">
        <v>26</v>
      </c>
      <c r="B88" s="22" t="e">
        <f aca="true" t="shared" si="12" ref="B88:M88">(B87/B86)*100</f>
        <v>#DIV/0!</v>
      </c>
      <c r="C88" s="22" t="e">
        <f t="shared" si="12"/>
        <v>#DIV/0!</v>
      </c>
      <c r="D88" s="22" t="e">
        <f t="shared" si="12"/>
        <v>#DIV/0!</v>
      </c>
      <c r="E88" s="22" t="e">
        <f t="shared" si="12"/>
        <v>#DIV/0!</v>
      </c>
      <c r="F88" s="59">
        <f t="shared" si="12"/>
        <v>3.0254174877092415</v>
      </c>
      <c r="G88" s="22" t="e">
        <f t="shared" si="12"/>
        <v>#DIV/0!</v>
      </c>
      <c r="H88" s="22" t="e">
        <f t="shared" si="12"/>
        <v>#DIV/0!</v>
      </c>
      <c r="I88" s="22" t="e">
        <f t="shared" si="12"/>
        <v>#DIV/0!</v>
      </c>
      <c r="J88" s="22" t="e">
        <f t="shared" si="12"/>
        <v>#DIV/0!</v>
      </c>
      <c r="K88" s="22" t="e">
        <f t="shared" si="12"/>
        <v>#DIV/0!</v>
      </c>
      <c r="L88" s="22" t="e">
        <f t="shared" si="12"/>
        <v>#DIV/0!</v>
      </c>
      <c r="M88" s="22">
        <f t="shared" si="12"/>
        <v>3.0254174877092415</v>
      </c>
    </row>
    <row r="89" spans="1:13" ht="12.75">
      <c r="A89" s="3" t="s">
        <v>33</v>
      </c>
      <c r="B89" s="1">
        <f>B86-B87</f>
        <v>0</v>
      </c>
      <c r="C89" s="1">
        <f>C86-C87</f>
        <v>0</v>
      </c>
      <c r="D89" s="19">
        <f>D86-D87</f>
        <v>0</v>
      </c>
      <c r="E89" s="1">
        <f>E86-E87</f>
        <v>0</v>
      </c>
      <c r="F89" s="1">
        <f>F86-F87</f>
        <v>0.48721000000000003</v>
      </c>
      <c r="G89" s="1">
        <f>G111</f>
        <v>0</v>
      </c>
      <c r="H89" s="1">
        <f>H86-H87</f>
        <v>0</v>
      </c>
      <c r="I89" s="43">
        <f>I86-I87</f>
        <v>0</v>
      </c>
      <c r="J89" s="1">
        <f>J86-J87</f>
        <v>0</v>
      </c>
      <c r="K89" s="1">
        <f>K86-K87</f>
        <v>0</v>
      </c>
      <c r="L89" s="1">
        <f>L86-L87</f>
        <v>0</v>
      </c>
      <c r="M89" s="1">
        <f>SUM(C89:L89)</f>
        <v>0.48721000000000003</v>
      </c>
    </row>
    <row r="90" spans="1:13" ht="12.75">
      <c r="A90" s="16" t="s">
        <v>48</v>
      </c>
      <c r="B90" s="1"/>
      <c r="C90" s="1"/>
      <c r="D90" s="1"/>
      <c r="E90" s="1"/>
      <c r="F90" s="60" t="s">
        <v>73</v>
      </c>
      <c r="G90" s="1"/>
      <c r="H90" s="1"/>
      <c r="I90" s="43"/>
      <c r="J90" s="1"/>
      <c r="K90" s="1"/>
      <c r="L90" s="1"/>
      <c r="M90" s="1"/>
    </row>
    <row r="91" spans="1:13" ht="12.75">
      <c r="A91" s="54" t="s">
        <v>55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>
        <f>SUM(C91:L91)</f>
        <v>0</v>
      </c>
    </row>
    <row r="92" spans="1:13" ht="12.75">
      <c r="A92" s="55" t="s">
        <v>52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55" t="s">
        <v>53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22.5">
      <c r="A94" s="57" t="s">
        <v>57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55" t="s">
        <v>52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55" t="s">
        <v>53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22.5">
      <c r="A97" s="56" t="s">
        <v>56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55" t="s">
        <v>52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55" t="s">
        <v>53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54" t="s">
        <v>51</v>
      </c>
      <c r="B100" s="1"/>
      <c r="C100" s="1"/>
      <c r="D100" s="1"/>
      <c r="E100" s="19"/>
      <c r="F100" s="1">
        <v>0.33244</v>
      </c>
      <c r="G100" s="1"/>
      <c r="H100" s="1"/>
      <c r="I100" s="1"/>
      <c r="J100" s="43"/>
      <c r="K100" s="1"/>
      <c r="L100" s="1"/>
      <c r="M100" s="1">
        <f>SUM(C100:L100)</f>
        <v>0.33244</v>
      </c>
    </row>
    <row r="101" spans="1:13" ht="12.75">
      <c r="A101" s="55" t="s">
        <v>52</v>
      </c>
      <c r="B101" s="1"/>
      <c r="C101" s="1"/>
      <c r="D101" s="1"/>
      <c r="E101" s="19"/>
      <c r="F101" s="1">
        <v>0.33244</v>
      </c>
      <c r="G101" s="1"/>
      <c r="H101" s="1"/>
      <c r="I101" s="1"/>
      <c r="J101" s="43"/>
      <c r="K101" s="1"/>
      <c r="L101" s="1"/>
      <c r="M101" s="1"/>
    </row>
    <row r="102" spans="1:13" ht="12.75">
      <c r="A102" s="55" t="s">
        <v>53</v>
      </c>
      <c r="B102" s="1"/>
      <c r="C102" s="1"/>
      <c r="D102" s="1"/>
      <c r="E102" s="19"/>
      <c r="F102" s="1"/>
      <c r="G102" s="1"/>
      <c r="H102" s="1"/>
      <c r="I102" s="1"/>
      <c r="J102" s="43"/>
      <c r="K102" s="1"/>
      <c r="L102" s="1"/>
      <c r="M102" s="1"/>
    </row>
    <row r="103" spans="1:13" ht="12.75">
      <c r="A103" s="56" t="s">
        <v>54</v>
      </c>
      <c r="B103" s="1"/>
      <c r="C103" s="1"/>
      <c r="D103" s="1"/>
      <c r="E103" s="19"/>
      <c r="F103" s="1">
        <v>5071.1</v>
      </c>
      <c r="G103" s="1"/>
      <c r="H103" s="1"/>
      <c r="I103" s="1"/>
      <c r="J103" s="43"/>
      <c r="K103" s="1"/>
      <c r="L103" s="1"/>
      <c r="M103" s="1"/>
    </row>
    <row r="104" spans="1:13" ht="12.75">
      <c r="A104" s="55" t="s">
        <v>52</v>
      </c>
      <c r="B104" s="1"/>
      <c r="C104" s="1"/>
      <c r="D104" s="1"/>
      <c r="E104" s="19"/>
      <c r="F104" s="1">
        <v>5071.1</v>
      </c>
      <c r="G104" s="1"/>
      <c r="H104" s="1"/>
      <c r="I104" s="1"/>
      <c r="J104" s="43"/>
      <c r="K104" s="1"/>
      <c r="L104" s="1"/>
      <c r="M104" s="1"/>
    </row>
    <row r="105" spans="1:13" ht="12.75">
      <c r="A105" s="55" t="s">
        <v>53</v>
      </c>
      <c r="B105" s="1"/>
      <c r="C105" s="1"/>
      <c r="D105" s="1"/>
      <c r="E105" s="19"/>
      <c r="F105" s="1"/>
      <c r="G105" s="1"/>
      <c r="H105" s="1"/>
      <c r="I105" s="1"/>
      <c r="J105" s="43"/>
      <c r="K105" s="1"/>
      <c r="L105" s="1"/>
      <c r="M105" s="1"/>
    </row>
    <row r="106" spans="1:13" ht="12.75">
      <c r="A106" s="54" t="s">
        <v>58</v>
      </c>
      <c r="B106" s="1"/>
      <c r="C106" s="1"/>
      <c r="D106" s="1"/>
      <c r="E106" s="1"/>
      <c r="F106" s="1">
        <v>0.00891</v>
      </c>
      <c r="G106" s="1"/>
      <c r="H106" s="1"/>
      <c r="I106" s="1"/>
      <c r="J106" s="1"/>
      <c r="K106" s="1"/>
      <c r="L106" s="1"/>
      <c r="M106" s="1">
        <f>SUM(C106:L106)</f>
        <v>0.00891</v>
      </c>
    </row>
    <row r="107" spans="1:13" ht="12.75">
      <c r="A107" s="55" t="s">
        <v>52</v>
      </c>
      <c r="B107" s="1"/>
      <c r="C107" s="1"/>
      <c r="D107" s="1"/>
      <c r="E107" s="1"/>
      <c r="F107" s="1">
        <v>0.00891</v>
      </c>
      <c r="G107" s="1"/>
      <c r="H107" s="1"/>
      <c r="I107" s="1"/>
      <c r="J107" s="1"/>
      <c r="K107" s="1"/>
      <c r="L107" s="1"/>
      <c r="M107" s="1"/>
    </row>
    <row r="108" spans="1:13" ht="12.75">
      <c r="A108" s="55" t="s">
        <v>53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50" t="s">
        <v>44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"/>
    </row>
    <row r="110" spans="1:13" ht="12.75">
      <c r="A110" s="54" t="s">
        <v>71</v>
      </c>
      <c r="B110" s="1"/>
      <c r="C110" s="1"/>
      <c r="D110" s="1"/>
      <c r="E110" s="1"/>
      <c r="F110" s="1">
        <v>0.14586</v>
      </c>
      <c r="G110" s="1"/>
      <c r="H110" s="1"/>
      <c r="I110" s="1"/>
      <c r="J110" s="1"/>
      <c r="K110" s="1"/>
      <c r="L110" s="1"/>
      <c r="M110" s="1">
        <f aca="true" t="shared" si="13" ref="M110:M117">SUM(C110:L110)</f>
        <v>0.14586</v>
      </c>
    </row>
    <row r="111" spans="1:13" ht="12.75">
      <c r="A111" s="33" t="s">
        <v>40</v>
      </c>
      <c r="B111" s="24">
        <f>B91+B100+B106+B110</f>
        <v>0</v>
      </c>
      <c r="C111" s="24">
        <f>C91+C100+C106+C110</f>
        <v>0</v>
      </c>
      <c r="D111" s="27">
        <f>SUM(D91:D110)</f>
        <v>0</v>
      </c>
      <c r="E111" s="24">
        <f>SUM(E91:E110)</f>
        <v>0</v>
      </c>
      <c r="F111" s="64">
        <f>F100+F106+F110</f>
        <v>0.48721</v>
      </c>
      <c r="G111" s="24">
        <f>SUM(G91:G106)</f>
        <v>0</v>
      </c>
      <c r="H111" s="44">
        <f>SUM(H91:H110)</f>
        <v>0</v>
      </c>
      <c r="I111" s="44">
        <f>SUM(I91:I110)</f>
        <v>0</v>
      </c>
      <c r="J111" s="24">
        <f>SUM(J91:J110)</f>
        <v>0</v>
      </c>
      <c r="K111" s="24">
        <f>K91+K100+K106+K110+K90</f>
        <v>0</v>
      </c>
      <c r="L111" s="24">
        <f>L91+L100+L106+L110</f>
        <v>0</v>
      </c>
      <c r="M111" s="24">
        <f t="shared" si="13"/>
        <v>0.48721</v>
      </c>
    </row>
    <row r="112" spans="1:13" ht="12.75">
      <c r="A112" s="8" t="s">
        <v>15</v>
      </c>
      <c r="B112" s="29">
        <f>B113+B127+B128+B129+B130+B131+B132+B133</f>
        <v>0</v>
      </c>
      <c r="C112" s="29">
        <f>C113+C127+C128+C129+C130+C131+C132+C133</f>
        <v>0</v>
      </c>
      <c r="D112" s="29">
        <f>D113+D127+D128+D129+D130+D131+D132+D133</f>
        <v>0</v>
      </c>
      <c r="E112" s="29">
        <f>E113+E127+E128+E129+E130+E131+E132+E133</f>
        <v>0</v>
      </c>
      <c r="F112" s="61">
        <f>F113+F127+F128+F129+F130+F131+F132+F133</f>
        <v>3497.8559999999998</v>
      </c>
      <c r="G112" s="29">
        <f aca="true" t="shared" si="14" ref="G112:L112">G113+G127+G128+G129+G130+G131+G132+G133</f>
        <v>0</v>
      </c>
      <c r="H112" s="30">
        <f t="shared" si="14"/>
        <v>0</v>
      </c>
      <c r="I112" s="29">
        <f t="shared" si="14"/>
        <v>0</v>
      </c>
      <c r="J112" s="29">
        <f t="shared" si="14"/>
        <v>0</v>
      </c>
      <c r="K112" s="29">
        <f t="shared" si="14"/>
        <v>0</v>
      </c>
      <c r="L112" s="29">
        <f t="shared" si="14"/>
        <v>0</v>
      </c>
      <c r="M112" s="29">
        <f t="shared" si="13"/>
        <v>3497.8559999999998</v>
      </c>
    </row>
    <row r="113" spans="1:13" ht="12.75">
      <c r="A113" s="10" t="s">
        <v>11</v>
      </c>
      <c r="B113" s="1">
        <f>B117+B121+B125+B115+B123+B124</f>
        <v>0</v>
      </c>
      <c r="C113" s="1">
        <f>C117+C121+C125+C115+C123+C124</f>
        <v>0</v>
      </c>
      <c r="D113" s="1">
        <f>D117+D121+D125+D115+D123+D124+D126</f>
        <v>0</v>
      </c>
      <c r="E113" s="1">
        <f>E117+E121+E125+E115+E123+E124</f>
        <v>0</v>
      </c>
      <c r="F113" s="1">
        <f>F117+F121+F125+F115+F123+F124+F126</f>
        <v>1147.8999999999999</v>
      </c>
      <c r="G113" s="1">
        <f>G117+G121+G125+G115+G123+G124</f>
        <v>0</v>
      </c>
      <c r="H113" s="7">
        <f>H117+H121+H125+H115+H123+H124+H126</f>
        <v>0</v>
      </c>
      <c r="I113" s="1">
        <f>I117+I121+I125+I115+I123+I124+I126</f>
        <v>0</v>
      </c>
      <c r="J113" s="1">
        <f>J117+J121+J125+J115+J123+J124+J126</f>
        <v>0</v>
      </c>
      <c r="K113" s="1">
        <f>K117+K121+K125+K115+K123+K124+K119</f>
        <v>0</v>
      </c>
      <c r="L113" s="1">
        <f>L117+L121+L125+L115+L123+L124+L119</f>
        <v>0</v>
      </c>
      <c r="M113" s="25">
        <f t="shared" si="13"/>
        <v>1147.8999999999999</v>
      </c>
    </row>
    <row r="114" spans="1:13" ht="12.75">
      <c r="A114" s="54" t="s">
        <v>59</v>
      </c>
      <c r="B114" s="1"/>
      <c r="C114" s="1"/>
      <c r="D114" s="1"/>
      <c r="E114" s="1"/>
      <c r="F114" s="1"/>
      <c r="G114" s="40"/>
      <c r="H114" s="1"/>
      <c r="I114" s="1"/>
      <c r="J114" s="1"/>
      <c r="K114" s="40"/>
      <c r="L114" s="40"/>
      <c r="M114" s="25">
        <f t="shared" si="13"/>
        <v>0</v>
      </c>
    </row>
    <row r="115" spans="1:13" ht="12.75">
      <c r="A115" s="54" t="s">
        <v>60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25">
        <f t="shared" si="13"/>
        <v>0</v>
      </c>
    </row>
    <row r="116" spans="1:13" ht="12.75">
      <c r="A116" s="54" t="s">
        <v>61</v>
      </c>
      <c r="B116" s="20"/>
      <c r="C116" s="20"/>
      <c r="D116" s="20"/>
      <c r="E116" s="42"/>
      <c r="F116" s="20">
        <v>588</v>
      </c>
      <c r="G116" s="20"/>
      <c r="H116" s="20"/>
      <c r="I116" s="20"/>
      <c r="J116" s="20"/>
      <c r="K116" s="20"/>
      <c r="L116" s="20"/>
      <c r="M116" s="25">
        <f t="shared" si="13"/>
        <v>588</v>
      </c>
    </row>
    <row r="117" spans="1:13" ht="12.75">
      <c r="A117" s="54" t="s">
        <v>62</v>
      </c>
      <c r="B117" s="1"/>
      <c r="C117" s="1"/>
      <c r="D117" s="1"/>
      <c r="E117" s="1"/>
      <c r="F117" s="20">
        <v>444.444</v>
      </c>
      <c r="G117" s="1"/>
      <c r="H117" s="1"/>
      <c r="I117" s="1"/>
      <c r="J117" s="1"/>
      <c r="K117" s="20"/>
      <c r="L117" s="20"/>
      <c r="M117" s="25">
        <f t="shared" si="13"/>
        <v>444.444</v>
      </c>
    </row>
    <row r="118" spans="1:13" ht="12.75">
      <c r="A118" s="54" t="s">
        <v>46</v>
      </c>
      <c r="B118" s="1"/>
      <c r="C118" s="1"/>
      <c r="D118" s="1"/>
      <c r="E118" s="1"/>
      <c r="F118" s="20"/>
      <c r="G118" s="1"/>
      <c r="H118" s="1"/>
      <c r="I118" s="1"/>
      <c r="J118" s="1"/>
      <c r="K118" s="20"/>
      <c r="L118" s="20"/>
      <c r="M118" s="25"/>
    </row>
    <row r="119" spans="1:13" ht="12.75">
      <c r="A119" s="58" t="s">
        <v>47</v>
      </c>
      <c r="B119" s="1"/>
      <c r="C119" s="1"/>
      <c r="D119" s="1"/>
      <c r="E119" s="1"/>
      <c r="F119" s="20"/>
      <c r="G119" s="1"/>
      <c r="H119" s="1"/>
      <c r="I119" s="1"/>
      <c r="J119" s="1"/>
      <c r="K119" s="20"/>
      <c r="L119" s="20"/>
      <c r="M119" s="25"/>
    </row>
    <row r="120" spans="1:13" ht="12.75">
      <c r="A120" s="58" t="s">
        <v>63</v>
      </c>
      <c r="B120" s="10"/>
      <c r="C120" s="10"/>
      <c r="D120" s="1"/>
      <c r="E120" s="1"/>
      <c r="F120" s="1"/>
      <c r="G120" s="1"/>
      <c r="H120" s="1"/>
      <c r="I120" s="1"/>
      <c r="J120" s="1"/>
      <c r="K120" s="1"/>
      <c r="L120" s="1"/>
      <c r="M120" s="25">
        <f aca="true" t="shared" si="15" ref="M120:M133">SUM(C120:L120)</f>
        <v>0</v>
      </c>
    </row>
    <row r="121" spans="1:13" ht="12.75">
      <c r="A121" s="58" t="s">
        <v>64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25">
        <f t="shared" si="15"/>
        <v>0</v>
      </c>
    </row>
    <row r="122" spans="1:13" ht="12.75">
      <c r="A122" s="58" t="s">
        <v>65</v>
      </c>
      <c r="B122" s="1"/>
      <c r="C122" s="1"/>
      <c r="D122" s="1"/>
      <c r="E122" s="1"/>
      <c r="F122" s="1">
        <v>17.335</v>
      </c>
      <c r="G122" s="1"/>
      <c r="H122" s="1"/>
      <c r="I122" s="1"/>
      <c r="J122" s="1"/>
      <c r="K122" s="1"/>
      <c r="L122" s="1"/>
      <c r="M122" s="25">
        <f t="shared" si="15"/>
        <v>17.335</v>
      </c>
    </row>
    <row r="123" spans="1:13" ht="12.75">
      <c r="A123" s="58" t="s">
        <v>66</v>
      </c>
      <c r="B123" s="1"/>
      <c r="C123" s="1"/>
      <c r="D123" s="1"/>
      <c r="E123" s="1"/>
      <c r="F123" s="40">
        <v>339.419</v>
      </c>
      <c r="G123" s="1"/>
      <c r="H123" s="1"/>
      <c r="I123" s="1"/>
      <c r="J123" s="1"/>
      <c r="K123" s="1"/>
      <c r="L123" s="1"/>
      <c r="M123" s="25">
        <f t="shared" si="15"/>
        <v>339.419</v>
      </c>
    </row>
    <row r="124" spans="1:13" ht="12.75">
      <c r="A124" s="58" t="s">
        <v>67</v>
      </c>
      <c r="B124" s="1"/>
      <c r="C124" s="1"/>
      <c r="D124" s="1"/>
      <c r="E124" s="1"/>
      <c r="F124" s="1">
        <v>229.765</v>
      </c>
      <c r="G124" s="1"/>
      <c r="H124" s="1"/>
      <c r="I124" s="1"/>
      <c r="J124" s="1"/>
      <c r="K124" s="1"/>
      <c r="L124" s="1"/>
      <c r="M124" s="25">
        <f t="shared" si="15"/>
        <v>229.765</v>
      </c>
    </row>
    <row r="125" spans="1:13" ht="12.75">
      <c r="A125" s="58" t="s">
        <v>68</v>
      </c>
      <c r="B125" s="1"/>
      <c r="C125" s="1"/>
      <c r="D125" s="1"/>
      <c r="E125" s="1"/>
      <c r="F125" s="1">
        <v>129.529</v>
      </c>
      <c r="G125" s="1"/>
      <c r="H125" s="1"/>
      <c r="I125" s="1"/>
      <c r="J125" s="1"/>
      <c r="K125" s="1"/>
      <c r="L125" s="1"/>
      <c r="M125" s="25">
        <f t="shared" si="15"/>
        <v>129.529</v>
      </c>
    </row>
    <row r="126" spans="1:13" ht="12.75">
      <c r="A126" s="58" t="s">
        <v>69</v>
      </c>
      <c r="B126" s="1"/>
      <c r="C126" s="1"/>
      <c r="D126" s="1"/>
      <c r="E126" s="1"/>
      <c r="F126" s="40">
        <v>4.743</v>
      </c>
      <c r="G126" s="1"/>
      <c r="H126" s="1"/>
      <c r="I126" s="1"/>
      <c r="J126" s="1"/>
      <c r="K126" s="1"/>
      <c r="L126" s="1"/>
      <c r="M126" s="25">
        <f t="shared" si="15"/>
        <v>4.743</v>
      </c>
    </row>
    <row r="127" spans="1:13" ht="12.75">
      <c r="A127" s="10" t="s">
        <v>2</v>
      </c>
      <c r="B127" s="1"/>
      <c r="C127" s="1"/>
      <c r="D127" s="1"/>
      <c r="E127" s="1"/>
      <c r="F127" s="1">
        <v>1324.255</v>
      </c>
      <c r="G127" s="1"/>
      <c r="H127" s="1"/>
      <c r="I127" s="1"/>
      <c r="J127" s="1"/>
      <c r="K127" s="1"/>
      <c r="L127" s="1"/>
      <c r="M127" s="25">
        <f t="shared" si="15"/>
        <v>1324.255</v>
      </c>
    </row>
    <row r="128" spans="1:13" ht="12.75">
      <c r="A128" s="10" t="s">
        <v>3</v>
      </c>
      <c r="B128" s="1"/>
      <c r="C128" s="1"/>
      <c r="D128" s="1"/>
      <c r="E128" s="1"/>
      <c r="F128" s="1">
        <v>441.558</v>
      </c>
      <c r="G128" s="1"/>
      <c r="H128" s="1"/>
      <c r="I128" s="1"/>
      <c r="J128" s="1"/>
      <c r="K128" s="1"/>
      <c r="L128" s="1"/>
      <c r="M128" s="25">
        <f t="shared" si="15"/>
        <v>441.558</v>
      </c>
    </row>
    <row r="129" spans="1:13" ht="12.75">
      <c r="A129" s="10" t="s">
        <v>4</v>
      </c>
      <c r="B129" s="1"/>
      <c r="C129" s="1"/>
      <c r="D129" s="1"/>
      <c r="E129" s="1"/>
      <c r="F129" s="1">
        <v>2.137</v>
      </c>
      <c r="G129" s="1"/>
      <c r="H129" s="5"/>
      <c r="I129" s="1"/>
      <c r="J129" s="1"/>
      <c r="K129" s="1"/>
      <c r="L129" s="1"/>
      <c r="M129" s="25">
        <f t="shared" si="15"/>
        <v>2.137</v>
      </c>
    </row>
    <row r="130" spans="1:13" ht="12.75">
      <c r="A130" s="10" t="s">
        <v>17</v>
      </c>
      <c r="B130" s="1"/>
      <c r="C130" s="1"/>
      <c r="D130" s="1"/>
      <c r="E130" s="1"/>
      <c r="F130" s="1">
        <v>1.811</v>
      </c>
      <c r="G130" s="6"/>
      <c r="H130" s="1"/>
      <c r="I130" s="1"/>
      <c r="J130" s="1"/>
      <c r="K130" s="1"/>
      <c r="L130" s="1"/>
      <c r="M130" s="25">
        <f t="shared" si="15"/>
        <v>1.811</v>
      </c>
    </row>
    <row r="131" spans="1:13" ht="12.75">
      <c r="A131" s="10" t="s">
        <v>18</v>
      </c>
      <c r="B131" s="1"/>
      <c r="C131" s="1"/>
      <c r="D131" s="1"/>
      <c r="E131" s="1"/>
      <c r="F131" s="1">
        <v>538.856</v>
      </c>
      <c r="G131" s="1"/>
      <c r="H131" s="1"/>
      <c r="I131" s="1"/>
      <c r="J131" s="1"/>
      <c r="K131" s="1"/>
      <c r="L131" s="1"/>
      <c r="M131" s="25">
        <f t="shared" si="15"/>
        <v>538.856</v>
      </c>
    </row>
    <row r="132" spans="1:13" ht="12.75">
      <c r="A132" s="10" t="s">
        <v>78</v>
      </c>
      <c r="B132" s="1"/>
      <c r="C132" s="1"/>
      <c r="D132" s="1"/>
      <c r="E132" s="1"/>
      <c r="F132" s="1">
        <v>41.339</v>
      </c>
      <c r="G132" s="1"/>
      <c r="H132" s="1"/>
      <c r="I132" s="1"/>
      <c r="J132" s="1"/>
      <c r="K132" s="1"/>
      <c r="L132" s="1"/>
      <c r="M132" s="25">
        <f t="shared" si="15"/>
        <v>41.339</v>
      </c>
    </row>
    <row r="133" spans="1:13" ht="12.75">
      <c r="A133" s="10" t="s">
        <v>72</v>
      </c>
      <c r="B133" s="1"/>
      <c r="C133" s="1"/>
      <c r="D133" s="1"/>
      <c r="E133" s="1"/>
      <c r="F133" s="40">
        <v>0</v>
      </c>
      <c r="G133" s="1"/>
      <c r="H133" s="1"/>
      <c r="I133" s="1"/>
      <c r="J133" s="1"/>
      <c r="K133" s="1"/>
      <c r="L133" s="1"/>
      <c r="M133" s="25">
        <f t="shared" si="15"/>
        <v>0</v>
      </c>
    </row>
    <row r="134" spans="1:13" ht="12.75">
      <c r="A134" s="2" t="s">
        <v>39</v>
      </c>
      <c r="B134" s="31" t="e">
        <f aca="true" t="shared" si="16" ref="B134:M134">B112/B111</f>
        <v>#DIV/0!</v>
      </c>
      <c r="C134" s="31" t="e">
        <f t="shared" si="16"/>
        <v>#DIV/0!</v>
      </c>
      <c r="D134" s="31" t="e">
        <f t="shared" si="16"/>
        <v>#DIV/0!</v>
      </c>
      <c r="E134" s="31" t="e">
        <f t="shared" si="16"/>
        <v>#DIV/0!</v>
      </c>
      <c r="F134" s="31">
        <f t="shared" si="16"/>
        <v>7179.360029556044</v>
      </c>
      <c r="G134" s="31" t="e">
        <f t="shared" si="16"/>
        <v>#DIV/0!</v>
      </c>
      <c r="H134" s="31" t="e">
        <f t="shared" si="16"/>
        <v>#DIV/0!</v>
      </c>
      <c r="I134" s="31" t="e">
        <f t="shared" si="16"/>
        <v>#DIV/0!</v>
      </c>
      <c r="J134" s="31" t="e">
        <f t="shared" si="16"/>
        <v>#DIV/0!</v>
      </c>
      <c r="K134" s="31" t="e">
        <f t="shared" si="16"/>
        <v>#DIV/0!</v>
      </c>
      <c r="L134" s="31" t="e">
        <f t="shared" si="16"/>
        <v>#DIV/0!</v>
      </c>
      <c r="M134" s="31">
        <f t="shared" si="16"/>
        <v>7179.360029556044</v>
      </c>
    </row>
    <row r="135" spans="1:13" ht="12.75">
      <c r="A135" s="15" t="s">
        <v>7</v>
      </c>
      <c r="B135" s="32"/>
      <c r="C135" s="32"/>
      <c r="D135" s="32"/>
      <c r="E135" s="31"/>
      <c r="F135" s="32">
        <v>6721.01</v>
      </c>
      <c r="G135" s="31"/>
      <c r="H135" s="31"/>
      <c r="I135" s="31"/>
      <c r="J135" s="32"/>
      <c r="K135" s="32"/>
      <c r="L135" s="32"/>
      <c r="M135" s="32"/>
    </row>
    <row r="136" spans="1:13" ht="12.75">
      <c r="A136" s="10" t="s">
        <v>12</v>
      </c>
      <c r="B136" s="1"/>
      <c r="C136" s="1"/>
      <c r="D136" s="1"/>
      <c r="E136" s="31"/>
      <c r="F136" s="1"/>
      <c r="G136" s="31"/>
      <c r="H136" s="31"/>
      <c r="I136" s="7"/>
      <c r="J136" s="1"/>
      <c r="K136" s="1"/>
      <c r="L136" s="1"/>
      <c r="M136" s="1"/>
    </row>
    <row r="137" spans="1:13" ht="12.75">
      <c r="A137" s="10" t="s">
        <v>13</v>
      </c>
      <c r="B137" s="1"/>
      <c r="C137" s="1"/>
      <c r="D137" s="1"/>
      <c r="E137" s="31"/>
      <c r="F137" s="32">
        <v>7930.79</v>
      </c>
      <c r="G137" s="31"/>
      <c r="H137" s="31"/>
      <c r="I137" s="31"/>
      <c r="J137" s="1"/>
      <c r="K137" s="1"/>
      <c r="L137" s="1"/>
      <c r="M137" s="1"/>
    </row>
    <row r="138" spans="1:13" ht="12.75">
      <c r="A138" s="10" t="s">
        <v>14</v>
      </c>
      <c r="B138" s="7"/>
      <c r="C138" s="7"/>
      <c r="D138" s="1"/>
      <c r="E138" s="31"/>
      <c r="F138" s="32">
        <v>7930.79</v>
      </c>
      <c r="G138" s="31"/>
      <c r="H138" s="31"/>
      <c r="I138" s="7"/>
      <c r="J138" s="1"/>
      <c r="K138" s="1"/>
      <c r="L138" s="1"/>
      <c r="M138" s="1"/>
    </row>
    <row r="139" spans="1:13" ht="12.75">
      <c r="A139" s="8" t="s">
        <v>22</v>
      </c>
      <c r="B139" s="28">
        <f aca="true" t="shared" si="17" ref="B139:J139">B140+B141+B142</f>
        <v>0</v>
      </c>
      <c r="C139" s="28">
        <f t="shared" si="17"/>
        <v>0</v>
      </c>
      <c r="D139" s="28">
        <f t="shared" si="17"/>
        <v>0</v>
      </c>
      <c r="E139" s="28">
        <f t="shared" si="17"/>
        <v>0</v>
      </c>
      <c r="F139" s="61">
        <f t="shared" si="17"/>
        <v>2707.1751665</v>
      </c>
      <c r="G139" s="28">
        <f t="shared" si="17"/>
        <v>0</v>
      </c>
      <c r="H139" s="28">
        <f t="shared" si="17"/>
        <v>0</v>
      </c>
      <c r="I139" s="28">
        <f t="shared" si="17"/>
        <v>0</v>
      </c>
      <c r="J139" s="28">
        <f t="shared" si="17"/>
        <v>0</v>
      </c>
      <c r="K139" s="28">
        <f>SUM(K140:K142)</f>
        <v>0</v>
      </c>
      <c r="L139" s="28">
        <f>SUM(L140:L142)</f>
        <v>0</v>
      </c>
      <c r="M139" s="28">
        <f>SUM(C139:L139)</f>
        <v>2707.1751665</v>
      </c>
    </row>
    <row r="140" spans="1:13" ht="12.75">
      <c r="A140" s="10" t="s">
        <v>8</v>
      </c>
      <c r="B140" s="5"/>
      <c r="C140" s="5"/>
      <c r="D140" s="5"/>
      <c r="E140" s="5">
        <f aca="true" t="shared" si="18" ref="E140:L140">E136*E91</f>
        <v>0</v>
      </c>
      <c r="F140" s="5">
        <f t="shared" si="18"/>
        <v>0</v>
      </c>
      <c r="G140" s="5">
        <f t="shared" si="18"/>
        <v>0</v>
      </c>
      <c r="H140" s="5">
        <f t="shared" si="18"/>
        <v>0</v>
      </c>
      <c r="I140" s="5">
        <f t="shared" si="18"/>
        <v>0</v>
      </c>
      <c r="J140" s="41">
        <f t="shared" si="18"/>
        <v>0</v>
      </c>
      <c r="K140" s="41">
        <f t="shared" si="18"/>
        <v>0</v>
      </c>
      <c r="L140" s="41">
        <f t="shared" si="18"/>
        <v>0</v>
      </c>
      <c r="M140" s="5">
        <f>SUM(C140:L140)</f>
        <v>0</v>
      </c>
    </row>
    <row r="141" spans="1:13" ht="12.75">
      <c r="A141" s="10" t="s">
        <v>9</v>
      </c>
      <c r="B141" s="5">
        <f aca="true" t="shared" si="19" ref="B141:L141">B137*B100</f>
        <v>0</v>
      </c>
      <c r="C141" s="5">
        <f t="shared" si="19"/>
        <v>0</v>
      </c>
      <c r="D141" s="5">
        <f t="shared" si="19"/>
        <v>0</v>
      </c>
      <c r="E141" s="5">
        <f t="shared" si="19"/>
        <v>0</v>
      </c>
      <c r="F141" s="62">
        <f t="shared" si="19"/>
        <v>2636.5118276000003</v>
      </c>
      <c r="G141" s="5">
        <f t="shared" si="19"/>
        <v>0</v>
      </c>
      <c r="H141" s="5">
        <f t="shared" si="19"/>
        <v>0</v>
      </c>
      <c r="I141" s="5">
        <f t="shared" si="19"/>
        <v>0</v>
      </c>
      <c r="J141" s="5">
        <f t="shared" si="19"/>
        <v>0</v>
      </c>
      <c r="K141" s="5">
        <f t="shared" si="19"/>
        <v>0</v>
      </c>
      <c r="L141" s="5">
        <f t="shared" si="19"/>
        <v>0</v>
      </c>
      <c r="M141" s="5">
        <f>SUM(C141:L141)</f>
        <v>2636.5118276000003</v>
      </c>
    </row>
    <row r="142" spans="1:13" ht="12.75">
      <c r="A142" s="10" t="s">
        <v>10</v>
      </c>
      <c r="B142" s="5">
        <f>B138*B106</f>
        <v>0</v>
      </c>
      <c r="C142" s="5">
        <f>C138*C106</f>
        <v>0</v>
      </c>
      <c r="D142" s="5">
        <f>D138*D106</f>
        <v>0</v>
      </c>
      <c r="E142" s="5">
        <f aca="true" t="shared" si="20" ref="E142:L142">E138*E106</f>
        <v>0</v>
      </c>
      <c r="F142" s="40">
        <f t="shared" si="20"/>
        <v>70.6633389</v>
      </c>
      <c r="G142" s="5">
        <f t="shared" si="20"/>
        <v>0</v>
      </c>
      <c r="H142" s="5">
        <f t="shared" si="20"/>
        <v>0</v>
      </c>
      <c r="I142" s="5">
        <f t="shared" si="20"/>
        <v>0</v>
      </c>
      <c r="J142" s="5">
        <f t="shared" si="20"/>
        <v>0</v>
      </c>
      <c r="K142" s="5">
        <f t="shared" si="20"/>
        <v>0</v>
      </c>
      <c r="L142" s="5">
        <f t="shared" si="20"/>
        <v>0</v>
      </c>
      <c r="M142" s="5">
        <f>SUM(C142:L142)</f>
        <v>70.6633389</v>
      </c>
    </row>
    <row r="143" spans="1:13" ht="12.75">
      <c r="A143" s="71" t="s">
        <v>45</v>
      </c>
      <c r="B143" s="75"/>
      <c r="C143" s="75"/>
      <c r="D143" s="73"/>
      <c r="E143" s="78"/>
      <c r="F143" s="78"/>
      <c r="G143" s="78"/>
      <c r="H143" s="82"/>
      <c r="I143" s="82"/>
      <c r="J143" s="82"/>
      <c r="K143" s="82"/>
      <c r="L143" s="82"/>
      <c r="M143" s="80">
        <f>SUM(C143:L144)</f>
        <v>0</v>
      </c>
    </row>
    <row r="144" spans="1:13" ht="12.75">
      <c r="A144" s="72"/>
      <c r="B144" s="76"/>
      <c r="C144" s="76"/>
      <c r="D144" s="74"/>
      <c r="E144" s="79"/>
      <c r="F144" s="79"/>
      <c r="G144" s="79"/>
      <c r="H144" s="83"/>
      <c r="I144" s="83"/>
      <c r="J144" s="83"/>
      <c r="K144" s="83"/>
      <c r="L144" s="83"/>
      <c r="M144" s="81"/>
    </row>
    <row r="145" spans="1:13" ht="12.75">
      <c r="A145" s="9" t="s">
        <v>5</v>
      </c>
      <c r="B145" s="1"/>
      <c r="C145" s="1"/>
      <c r="D145" s="1"/>
      <c r="E145" s="20"/>
      <c r="F145" s="20"/>
      <c r="G145" s="42"/>
      <c r="H145" s="20"/>
      <c r="I145" s="20"/>
      <c r="J145" s="20"/>
      <c r="K145" s="20"/>
      <c r="L145" s="1"/>
      <c r="M145" s="5">
        <f aca="true" t="shared" si="21" ref="M145:M150">SUM(C145:L145)</f>
        <v>0</v>
      </c>
    </row>
    <row r="146" spans="1:13" ht="12.75">
      <c r="A146" s="15" t="s">
        <v>32</v>
      </c>
      <c r="B146" s="1">
        <f>B147+B148+B149</f>
        <v>0</v>
      </c>
      <c r="C146" s="1">
        <f>C147+C148+C149</f>
        <v>0</v>
      </c>
      <c r="D146" s="1">
        <f>D147+D148+D149</f>
        <v>0</v>
      </c>
      <c r="E146" s="1">
        <f>E147+E148+E149</f>
        <v>0</v>
      </c>
      <c r="F146" s="1">
        <f>SUM(F147:F149)</f>
        <v>2550.21</v>
      </c>
      <c r="G146" s="1">
        <f>SUM(G147:G149)</f>
        <v>0</v>
      </c>
      <c r="H146" s="1">
        <f>H147+H148+H149</f>
        <v>0</v>
      </c>
      <c r="I146" s="1">
        <f>I147+I148+I149</f>
        <v>0</v>
      </c>
      <c r="J146" s="1">
        <f>J147+J148+J149</f>
        <v>0</v>
      </c>
      <c r="K146" s="1">
        <f>SUM(K147:K149)</f>
        <v>0</v>
      </c>
      <c r="L146" s="1">
        <f>SUM(L147:L149)</f>
        <v>0</v>
      </c>
      <c r="M146" s="5">
        <f t="shared" si="21"/>
        <v>2550.21</v>
      </c>
    </row>
    <row r="147" spans="1:13" ht="12.75">
      <c r="A147" s="10" t="s">
        <v>8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5">
        <f t="shared" si="21"/>
        <v>0</v>
      </c>
    </row>
    <row r="148" spans="1:13" ht="12.75">
      <c r="A148" s="10" t="s">
        <v>9</v>
      </c>
      <c r="B148" s="1"/>
      <c r="C148" s="1"/>
      <c r="D148" s="1"/>
      <c r="E148" s="1"/>
      <c r="F148" s="1">
        <v>2479.547</v>
      </c>
      <c r="G148" s="1"/>
      <c r="H148" s="1"/>
      <c r="I148" s="1"/>
      <c r="J148" s="1"/>
      <c r="K148" s="1"/>
      <c r="L148" s="1"/>
      <c r="M148" s="5">
        <f t="shared" si="21"/>
        <v>2479.547</v>
      </c>
    </row>
    <row r="149" spans="1:13" ht="12.75">
      <c r="A149" s="10" t="s">
        <v>10</v>
      </c>
      <c r="B149" s="1"/>
      <c r="C149" s="1"/>
      <c r="D149" s="1"/>
      <c r="E149" s="1"/>
      <c r="F149" s="40">
        <v>70.663</v>
      </c>
      <c r="G149" s="1"/>
      <c r="H149" s="1"/>
      <c r="I149" s="1"/>
      <c r="J149" s="1"/>
      <c r="K149" s="1"/>
      <c r="L149" s="1"/>
      <c r="M149" s="5">
        <f t="shared" si="21"/>
        <v>70.663</v>
      </c>
    </row>
    <row r="150" spans="1:13" ht="12.75">
      <c r="A150" s="11" t="s">
        <v>6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5">
        <f t="shared" si="21"/>
        <v>0</v>
      </c>
    </row>
    <row r="151" spans="1:13" ht="12.75">
      <c r="A151" s="11" t="s">
        <v>70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5"/>
    </row>
    <row r="152" spans="1:13" ht="12.75">
      <c r="A152" s="10" t="s">
        <v>23</v>
      </c>
      <c r="B152" s="1">
        <f aca="true" t="shared" si="22" ref="B152:L152">SUM(B153:B156)</f>
        <v>0</v>
      </c>
      <c r="C152" s="1">
        <f t="shared" si="22"/>
        <v>0</v>
      </c>
      <c r="D152" s="53">
        <f t="shared" si="22"/>
        <v>0</v>
      </c>
      <c r="E152" s="34">
        <f t="shared" si="22"/>
        <v>0</v>
      </c>
      <c r="F152" s="40">
        <f t="shared" si="22"/>
        <v>156.96516650000027</v>
      </c>
      <c r="G152" s="1">
        <f t="shared" si="22"/>
        <v>0</v>
      </c>
      <c r="H152" s="1">
        <f t="shared" si="22"/>
        <v>0</v>
      </c>
      <c r="I152" s="1">
        <f t="shared" si="22"/>
        <v>0</v>
      </c>
      <c r="J152" s="1">
        <f t="shared" si="22"/>
        <v>0</v>
      </c>
      <c r="K152" s="1">
        <f t="shared" si="22"/>
        <v>0</v>
      </c>
      <c r="L152" s="1">
        <f t="shared" si="22"/>
        <v>0</v>
      </c>
      <c r="M152" s="1">
        <f aca="true" t="shared" si="23" ref="M152:M158">SUM(C152:L152)</f>
        <v>156.96516650000027</v>
      </c>
    </row>
    <row r="153" spans="1:13" ht="12.75">
      <c r="A153" s="10" t="s">
        <v>8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>
        <f t="shared" si="23"/>
        <v>0</v>
      </c>
    </row>
    <row r="154" spans="1:13" ht="12.75">
      <c r="A154" s="10" t="s">
        <v>9</v>
      </c>
      <c r="B154" s="1"/>
      <c r="C154" s="1"/>
      <c r="D154" s="1"/>
      <c r="E154" s="1"/>
      <c r="F154" s="40">
        <f>F141-F148</f>
        <v>156.96482760000026</v>
      </c>
      <c r="G154" s="1"/>
      <c r="H154" s="1"/>
      <c r="I154" s="1"/>
      <c r="J154" s="1"/>
      <c r="K154" s="1"/>
      <c r="L154" s="1"/>
      <c r="M154" s="1">
        <f t="shared" si="23"/>
        <v>156.96482760000026</v>
      </c>
    </row>
    <row r="155" spans="1:13" ht="12.75">
      <c r="A155" s="10" t="s">
        <v>20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>
        <f t="shared" si="23"/>
        <v>0</v>
      </c>
    </row>
    <row r="156" spans="1:13" ht="12.75">
      <c r="A156" s="10" t="s">
        <v>10</v>
      </c>
      <c r="B156" s="1"/>
      <c r="C156" s="1"/>
      <c r="D156" s="1"/>
      <c r="E156" s="1"/>
      <c r="F156" s="40">
        <f>F142-F149</f>
        <v>0.0003389000000026954</v>
      </c>
      <c r="G156" s="1"/>
      <c r="H156" s="1"/>
      <c r="I156" s="1"/>
      <c r="J156" s="1"/>
      <c r="K156" s="1"/>
      <c r="L156" s="1"/>
      <c r="M156" s="1">
        <f t="shared" si="23"/>
        <v>0.0003389000000026954</v>
      </c>
    </row>
    <row r="157" spans="1:13" ht="12.75">
      <c r="A157" s="10" t="s">
        <v>21</v>
      </c>
      <c r="B157" s="5">
        <f>B139</f>
        <v>0</v>
      </c>
      <c r="C157" s="5">
        <f>C139</f>
        <v>0</v>
      </c>
      <c r="D157" s="5">
        <f>D139</f>
        <v>0</v>
      </c>
      <c r="E157" s="5">
        <f>E139</f>
        <v>0</v>
      </c>
      <c r="F157" s="40">
        <f>F139/1.18</f>
        <v>2294.2162427966105</v>
      </c>
      <c r="G157" s="5">
        <f aca="true" t="shared" si="24" ref="G157:L157">G139</f>
        <v>0</v>
      </c>
      <c r="H157" s="5">
        <f t="shared" si="24"/>
        <v>0</v>
      </c>
      <c r="I157" s="5">
        <f t="shared" si="24"/>
        <v>0</v>
      </c>
      <c r="J157" s="5">
        <f t="shared" si="24"/>
        <v>0</v>
      </c>
      <c r="K157" s="5">
        <f t="shared" si="24"/>
        <v>0</v>
      </c>
      <c r="L157" s="5">
        <f t="shared" si="24"/>
        <v>0</v>
      </c>
      <c r="M157" s="1">
        <f t="shared" si="23"/>
        <v>2294.2162427966105</v>
      </c>
    </row>
    <row r="158" spans="1:13" ht="12.75">
      <c r="A158" s="39" t="s">
        <v>42</v>
      </c>
      <c r="B158" s="52">
        <f>(B139+B143)-B112</f>
        <v>0</v>
      </c>
      <c r="C158" s="52">
        <f>(C139+C143)-C112</f>
        <v>0</v>
      </c>
      <c r="D158" s="52">
        <f>(D139+D143)-D112</f>
        <v>0</v>
      </c>
      <c r="E158" s="52">
        <f>(E139+E143)-E112</f>
        <v>0</v>
      </c>
      <c r="F158" s="63">
        <f>((F139/1.18)+F143)-F112</f>
        <v>-1203.6397572033893</v>
      </c>
      <c r="G158" s="52">
        <f>((G139/1.18)+G143)-G112</f>
        <v>0</v>
      </c>
      <c r="H158" s="52">
        <f>(H139+H143)-H112</f>
        <v>0</v>
      </c>
      <c r="I158" s="52">
        <f>(I139+I143)-I112</f>
        <v>0</v>
      </c>
      <c r="J158" s="52">
        <f>((J139/1.18)+J143)-J112</f>
        <v>0</v>
      </c>
      <c r="K158" s="52">
        <f>(K139+K143)-K112</f>
        <v>0</v>
      </c>
      <c r="L158" s="52">
        <f>(L139+L143)-L112</f>
        <v>0</v>
      </c>
      <c r="M158" s="38">
        <f t="shared" si="23"/>
        <v>-1203.6397572033893</v>
      </c>
    </row>
    <row r="159" spans="1:13" ht="12.75">
      <c r="A159" s="35"/>
      <c r="B159" s="36"/>
      <c r="C159" s="36"/>
      <c r="D159" s="36"/>
      <c r="E159" s="36"/>
      <c r="F159" s="36"/>
      <c r="G159" s="46"/>
      <c r="H159" s="36"/>
      <c r="I159" s="36"/>
      <c r="J159" s="36"/>
      <c r="K159" s="46"/>
      <c r="L159" s="46"/>
      <c r="M159" s="37"/>
    </row>
    <row r="160" spans="2:5" ht="12.75">
      <c r="B160" s="69" t="s">
        <v>27</v>
      </c>
      <c r="C160" s="69"/>
      <c r="D160" s="69"/>
      <c r="E160" t="s">
        <v>74</v>
      </c>
    </row>
    <row r="161" spans="2:12" ht="12.75">
      <c r="B161" s="70" t="s">
        <v>28</v>
      </c>
      <c r="C161" s="70"/>
      <c r="D161" s="70"/>
      <c r="E161" s="49" t="s">
        <v>75</v>
      </c>
      <c r="F161" s="49"/>
      <c r="G161" s="49"/>
      <c r="H161" s="49"/>
      <c r="I161" s="49"/>
      <c r="J161" s="49"/>
      <c r="K161" s="49"/>
      <c r="L161" s="49"/>
    </row>
    <row r="162" spans="1:12" ht="12.75">
      <c r="A162" t="s">
        <v>29</v>
      </c>
      <c r="B162" s="49" t="s">
        <v>75</v>
      </c>
      <c r="C162" t="s">
        <v>30</v>
      </c>
      <c r="D162" t="s">
        <v>76</v>
      </c>
      <c r="E162" s="49"/>
      <c r="F162" s="49"/>
      <c r="G162" s="49"/>
      <c r="H162" s="49"/>
      <c r="I162" s="49"/>
      <c r="J162" s="49"/>
      <c r="K162" s="49"/>
      <c r="L162" s="49"/>
    </row>
    <row r="163" spans="1:13" ht="15.75">
      <c r="A163" s="67" t="s">
        <v>80</v>
      </c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12"/>
      <c r="M163" s="12"/>
    </row>
    <row r="165" spans="1:13" ht="36">
      <c r="A165" s="4"/>
      <c r="B165" s="26" t="s">
        <v>49</v>
      </c>
      <c r="C165" s="26" t="s">
        <v>50</v>
      </c>
      <c r="D165" s="26" t="s">
        <v>31</v>
      </c>
      <c r="E165" s="26" t="s">
        <v>34</v>
      </c>
      <c r="F165" s="26" t="s">
        <v>24</v>
      </c>
      <c r="G165" s="26" t="s">
        <v>41</v>
      </c>
      <c r="H165" s="26" t="s">
        <v>36</v>
      </c>
      <c r="I165" s="26" t="s">
        <v>35</v>
      </c>
      <c r="J165" s="26" t="s">
        <v>43</v>
      </c>
      <c r="K165" s="26" t="s">
        <v>37</v>
      </c>
      <c r="L165" s="26" t="s">
        <v>38</v>
      </c>
      <c r="M165" s="23" t="s">
        <v>0</v>
      </c>
    </row>
    <row r="166" spans="1:13" ht="12.75">
      <c r="A166" s="8" t="s">
        <v>1</v>
      </c>
      <c r="B166" s="18"/>
      <c r="C166" s="18"/>
      <c r="D166" s="18"/>
      <c r="E166" s="18"/>
      <c r="F166" s="18">
        <v>0.29657</v>
      </c>
      <c r="G166" s="18"/>
      <c r="H166" s="18"/>
      <c r="I166" s="18"/>
      <c r="J166" s="18"/>
      <c r="K166" s="18"/>
      <c r="L166" s="18"/>
      <c r="M166" s="1">
        <f>SUM(C166:L166)</f>
        <v>0.29657</v>
      </c>
    </row>
    <row r="167" spans="1:13" ht="12.75">
      <c r="A167" s="9" t="s">
        <v>16</v>
      </c>
      <c r="B167" s="18"/>
      <c r="C167" s="18"/>
      <c r="D167" s="18"/>
      <c r="E167" s="18"/>
      <c r="F167" s="18">
        <v>0.29024</v>
      </c>
      <c r="G167" s="18"/>
      <c r="H167" s="18"/>
      <c r="I167" s="18"/>
      <c r="J167" s="18"/>
      <c r="K167" s="18"/>
      <c r="L167" s="18"/>
      <c r="M167" s="1">
        <f>SUM(C167:L167)</f>
        <v>0.29024</v>
      </c>
    </row>
    <row r="168" spans="1:13" ht="12.75">
      <c r="A168" s="14" t="s">
        <v>25</v>
      </c>
      <c r="B168" s="18"/>
      <c r="C168" s="18"/>
      <c r="D168" s="18"/>
      <c r="E168" s="18"/>
      <c r="F168" s="66">
        <v>0.00874</v>
      </c>
      <c r="G168" s="18"/>
      <c r="H168" s="18"/>
      <c r="I168" s="18"/>
      <c r="J168" s="18"/>
      <c r="K168" s="18"/>
      <c r="L168" s="18"/>
      <c r="M168" s="1">
        <f>SUM(C168:L168)</f>
        <v>0.00874</v>
      </c>
    </row>
    <row r="169" spans="1:13" ht="12.75">
      <c r="A169" s="16" t="s">
        <v>26</v>
      </c>
      <c r="B169" s="22" t="e">
        <f aca="true" t="shared" si="25" ref="B169:M169">(B168/B167)*100</f>
        <v>#DIV/0!</v>
      </c>
      <c r="C169" s="22" t="e">
        <f t="shared" si="25"/>
        <v>#DIV/0!</v>
      </c>
      <c r="D169" s="22" t="e">
        <f t="shared" si="25"/>
        <v>#DIV/0!</v>
      </c>
      <c r="E169" s="22" t="e">
        <f t="shared" si="25"/>
        <v>#DIV/0!</v>
      </c>
      <c r="F169" s="59">
        <f t="shared" si="25"/>
        <v>3.011300992282249</v>
      </c>
      <c r="G169" s="22" t="e">
        <f t="shared" si="25"/>
        <v>#DIV/0!</v>
      </c>
      <c r="H169" s="22" t="e">
        <f t="shared" si="25"/>
        <v>#DIV/0!</v>
      </c>
      <c r="I169" s="22" t="e">
        <f t="shared" si="25"/>
        <v>#DIV/0!</v>
      </c>
      <c r="J169" s="22" t="e">
        <f t="shared" si="25"/>
        <v>#DIV/0!</v>
      </c>
      <c r="K169" s="22" t="e">
        <f t="shared" si="25"/>
        <v>#DIV/0!</v>
      </c>
      <c r="L169" s="22" t="e">
        <f t="shared" si="25"/>
        <v>#DIV/0!</v>
      </c>
      <c r="M169" s="22">
        <f t="shared" si="25"/>
        <v>3.011300992282249</v>
      </c>
    </row>
    <row r="170" spans="1:13" ht="12.75">
      <c r="A170" s="3" t="s">
        <v>33</v>
      </c>
      <c r="B170" s="1">
        <f>B167-B168</f>
        <v>0</v>
      </c>
      <c r="C170" s="1">
        <f>C167-C168</f>
        <v>0</v>
      </c>
      <c r="D170" s="19">
        <f>D167-D168</f>
        <v>0</v>
      </c>
      <c r="E170" s="1">
        <f>E167-E168</f>
        <v>0</v>
      </c>
      <c r="F170" s="1">
        <f>F167-F168</f>
        <v>0.2815</v>
      </c>
      <c r="G170" s="1">
        <f>G192</f>
        <v>0</v>
      </c>
      <c r="H170" s="1">
        <f>H167-H168</f>
        <v>0</v>
      </c>
      <c r="I170" s="43">
        <f>I167-I168</f>
        <v>0</v>
      </c>
      <c r="J170" s="1">
        <f>J167-J168</f>
        <v>0</v>
      </c>
      <c r="K170" s="1">
        <f>K167-K168</f>
        <v>0</v>
      </c>
      <c r="L170" s="1">
        <f>L167-L168</f>
        <v>0</v>
      </c>
      <c r="M170" s="1">
        <f>SUM(C170:L170)</f>
        <v>0.2815</v>
      </c>
    </row>
    <row r="171" spans="1:13" ht="12.75">
      <c r="A171" s="16" t="s">
        <v>48</v>
      </c>
      <c r="B171" s="1"/>
      <c r="C171" s="1"/>
      <c r="D171" s="1"/>
      <c r="E171" s="1"/>
      <c r="F171" s="60" t="s">
        <v>73</v>
      </c>
      <c r="G171" s="1"/>
      <c r="H171" s="1"/>
      <c r="I171" s="43"/>
      <c r="J171" s="1"/>
      <c r="K171" s="1"/>
      <c r="L171" s="1"/>
      <c r="M171" s="1"/>
    </row>
    <row r="172" spans="1:13" ht="12.75">
      <c r="A172" s="54" t="s">
        <v>55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>
        <f>SUM(C172:L172)</f>
        <v>0</v>
      </c>
    </row>
    <row r="173" spans="1:13" ht="12.75">
      <c r="A173" s="55" t="s">
        <v>52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55" t="s">
        <v>53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22.5">
      <c r="A175" s="57" t="s">
        <v>57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55" t="s">
        <v>52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55" t="s">
        <v>53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22.5">
      <c r="A178" s="56" t="s">
        <v>56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55" t="s">
        <v>52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55" t="s">
        <v>53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54" t="s">
        <v>51</v>
      </c>
      <c r="B181" s="1"/>
      <c r="C181" s="1"/>
      <c r="D181" s="1"/>
      <c r="E181" s="19"/>
      <c r="F181" s="1">
        <v>0.19208</v>
      </c>
      <c r="G181" s="1"/>
      <c r="H181" s="1"/>
      <c r="I181" s="1"/>
      <c r="J181" s="43"/>
      <c r="K181" s="1"/>
      <c r="L181" s="1"/>
      <c r="M181" s="1">
        <f>SUM(C181:L181)</f>
        <v>0.19208</v>
      </c>
    </row>
    <row r="182" spans="1:13" ht="12.75">
      <c r="A182" s="55" t="s">
        <v>52</v>
      </c>
      <c r="B182" s="1"/>
      <c r="C182" s="1"/>
      <c r="D182" s="1"/>
      <c r="E182" s="19"/>
      <c r="F182" s="1">
        <v>0.19208</v>
      </c>
      <c r="G182" s="1"/>
      <c r="H182" s="1"/>
      <c r="I182" s="1"/>
      <c r="J182" s="43"/>
      <c r="K182" s="1"/>
      <c r="L182" s="1"/>
      <c r="M182" s="1"/>
    </row>
    <row r="183" spans="1:13" ht="12.75">
      <c r="A183" s="55" t="s">
        <v>53</v>
      </c>
      <c r="B183" s="1"/>
      <c r="C183" s="1"/>
      <c r="D183" s="1"/>
      <c r="E183" s="19"/>
      <c r="F183" s="1"/>
      <c r="G183" s="1"/>
      <c r="H183" s="1"/>
      <c r="I183" s="1"/>
      <c r="J183" s="43"/>
      <c r="K183" s="1"/>
      <c r="L183" s="1"/>
      <c r="M183" s="1"/>
    </row>
    <row r="184" spans="1:13" ht="12.75">
      <c r="A184" s="56" t="s">
        <v>54</v>
      </c>
      <c r="B184" s="1"/>
      <c r="C184" s="1"/>
      <c r="D184" s="1"/>
      <c r="E184" s="19"/>
      <c r="F184" s="1">
        <v>5071.1</v>
      </c>
      <c r="G184" s="1"/>
      <c r="H184" s="1"/>
      <c r="I184" s="1"/>
      <c r="J184" s="43"/>
      <c r="K184" s="1"/>
      <c r="L184" s="1"/>
      <c r="M184" s="1"/>
    </row>
    <row r="185" spans="1:13" ht="12.75">
      <c r="A185" s="55" t="s">
        <v>52</v>
      </c>
      <c r="B185" s="1"/>
      <c r="C185" s="1"/>
      <c r="D185" s="1"/>
      <c r="E185" s="19"/>
      <c r="F185" s="1">
        <v>5071.1</v>
      </c>
      <c r="G185" s="1"/>
      <c r="H185" s="1"/>
      <c r="I185" s="1"/>
      <c r="J185" s="43"/>
      <c r="K185" s="1"/>
      <c r="L185" s="1"/>
      <c r="M185" s="1"/>
    </row>
    <row r="186" spans="1:13" ht="12.75">
      <c r="A186" s="55" t="s">
        <v>53</v>
      </c>
      <c r="B186" s="1"/>
      <c r="C186" s="1"/>
      <c r="D186" s="1"/>
      <c r="E186" s="19"/>
      <c r="F186" s="1"/>
      <c r="G186" s="1"/>
      <c r="H186" s="1"/>
      <c r="I186" s="1"/>
      <c r="J186" s="43"/>
      <c r="K186" s="1"/>
      <c r="L186" s="1"/>
      <c r="M186" s="1"/>
    </row>
    <row r="187" spans="1:13" ht="12.75">
      <c r="A187" s="54" t="s">
        <v>58</v>
      </c>
      <c r="B187" s="1"/>
      <c r="C187" s="1"/>
      <c r="D187" s="1"/>
      <c r="E187" s="1"/>
      <c r="F187" s="1">
        <v>0.00514</v>
      </c>
      <c r="G187" s="1"/>
      <c r="H187" s="1"/>
      <c r="I187" s="1"/>
      <c r="J187" s="1"/>
      <c r="K187" s="1"/>
      <c r="L187" s="1"/>
      <c r="M187" s="1">
        <f>SUM(C187:L187)</f>
        <v>0.00514</v>
      </c>
    </row>
    <row r="188" spans="1:13" ht="12.75">
      <c r="A188" s="55" t="s">
        <v>52</v>
      </c>
      <c r="B188" s="1"/>
      <c r="C188" s="1"/>
      <c r="D188" s="1"/>
      <c r="E188" s="1"/>
      <c r="F188" s="1">
        <v>0.00514</v>
      </c>
      <c r="G188" s="1"/>
      <c r="H188" s="1"/>
      <c r="I188" s="1"/>
      <c r="J188" s="1"/>
      <c r="K188" s="1"/>
      <c r="L188" s="1"/>
      <c r="M188" s="1"/>
    </row>
    <row r="189" spans="1:13" ht="12.75">
      <c r="A189" s="55" t="s">
        <v>53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50" t="s">
        <v>44</v>
      </c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"/>
    </row>
    <row r="191" spans="1:13" ht="12.75">
      <c r="A191" s="54" t="s">
        <v>71</v>
      </c>
      <c r="B191" s="1"/>
      <c r="C191" s="1"/>
      <c r="D191" s="1"/>
      <c r="E191" s="1"/>
      <c r="F191" s="1">
        <v>0.08428</v>
      </c>
      <c r="G191" s="1"/>
      <c r="H191" s="1"/>
      <c r="I191" s="1"/>
      <c r="J191" s="1"/>
      <c r="K191" s="1"/>
      <c r="L191" s="1"/>
      <c r="M191" s="1">
        <f aca="true" t="shared" si="26" ref="M191:M198">SUM(C191:L191)</f>
        <v>0.08428</v>
      </c>
    </row>
    <row r="192" spans="1:13" ht="12.75">
      <c r="A192" s="33" t="s">
        <v>40</v>
      </c>
      <c r="B192" s="24">
        <f>B172+B181+B187+B191</f>
        <v>0</v>
      </c>
      <c r="C192" s="24">
        <f>C172+C181+C187+C191</f>
        <v>0</v>
      </c>
      <c r="D192" s="27">
        <f>SUM(D172:D191)</f>
        <v>0</v>
      </c>
      <c r="E192" s="24">
        <f>SUM(E172:E191)</f>
        <v>0</v>
      </c>
      <c r="F192" s="64">
        <f>F181+F187+F191</f>
        <v>0.2815</v>
      </c>
      <c r="G192" s="24">
        <f>SUM(G172:G187)</f>
        <v>0</v>
      </c>
      <c r="H192" s="44">
        <f>SUM(H172:H191)</f>
        <v>0</v>
      </c>
      <c r="I192" s="44">
        <f>SUM(I172:I191)</f>
        <v>0</v>
      </c>
      <c r="J192" s="24">
        <f>SUM(J172:J191)</f>
        <v>0</v>
      </c>
      <c r="K192" s="24">
        <f>K172+K181+K187+K191+K171</f>
        <v>0</v>
      </c>
      <c r="L192" s="24">
        <f>L172+L181+L187+L191</f>
        <v>0</v>
      </c>
      <c r="M192" s="24">
        <f t="shared" si="26"/>
        <v>0.2815</v>
      </c>
    </row>
    <row r="193" spans="1:13" ht="12.75">
      <c r="A193" s="8" t="s">
        <v>15</v>
      </c>
      <c r="B193" s="29">
        <f>B194+B208+B209+B210+B211+B212+B213+B214</f>
        <v>0</v>
      </c>
      <c r="C193" s="29">
        <f>C194+C208+C209+C210+C211+C212+C213+C214</f>
        <v>0</v>
      </c>
      <c r="D193" s="29">
        <f>D194+D208+D209+D210+D211+D212+D213+D214</f>
        <v>0</v>
      </c>
      <c r="E193" s="29">
        <f>E194+E208+E209+E210+E211+E212+E213+E214</f>
        <v>0</v>
      </c>
      <c r="F193" s="61">
        <f>F194+F208+F209+F210+F211+F212+F213+F214</f>
        <v>2060.314</v>
      </c>
      <c r="G193" s="29">
        <f aca="true" t="shared" si="27" ref="G193:L193">G194+G208+G209+G210+G211+G212+G213+G214</f>
        <v>0</v>
      </c>
      <c r="H193" s="30">
        <f t="shared" si="27"/>
        <v>0</v>
      </c>
      <c r="I193" s="29">
        <f t="shared" si="27"/>
        <v>0</v>
      </c>
      <c r="J193" s="29">
        <f t="shared" si="27"/>
        <v>0</v>
      </c>
      <c r="K193" s="29">
        <f t="shared" si="27"/>
        <v>0</v>
      </c>
      <c r="L193" s="29">
        <f t="shared" si="27"/>
        <v>0</v>
      </c>
      <c r="M193" s="29">
        <f t="shared" si="26"/>
        <v>2060.314</v>
      </c>
    </row>
    <row r="194" spans="1:13" ht="12.75">
      <c r="A194" s="10" t="s">
        <v>11</v>
      </c>
      <c r="B194" s="1">
        <f>B198+B202+B206+B196+B204+B205</f>
        <v>0</v>
      </c>
      <c r="C194" s="1">
        <f>C198+C202+C206+C196+C204+C205</f>
        <v>0</v>
      </c>
      <c r="D194" s="1">
        <f>D198+D202+D206+D196+D204+D205+D207</f>
        <v>0</v>
      </c>
      <c r="E194" s="1">
        <f>E198+E202+E206+E196+E204+E205</f>
        <v>0</v>
      </c>
      <c r="F194" s="1">
        <f>F198+F202+F206+F196+F204+F205+F207</f>
        <v>718.732</v>
      </c>
      <c r="G194" s="1">
        <f>G198+G202+G206+G196+G204+G205</f>
        <v>0</v>
      </c>
      <c r="H194" s="7">
        <f>H198+H202+H206+H196+H204+H205+H207</f>
        <v>0</v>
      </c>
      <c r="I194" s="1">
        <f>I198+I202+I206+I196+I204+I205+I207</f>
        <v>0</v>
      </c>
      <c r="J194" s="1">
        <f>J198+J202+J206+J196+J204+J205+J207</f>
        <v>0</v>
      </c>
      <c r="K194" s="1">
        <f>K198+K202+K206+K196+K204+K205+K200</f>
        <v>0</v>
      </c>
      <c r="L194" s="1">
        <f>L198+L202+L206+L196+L204+L205+L200</f>
        <v>0</v>
      </c>
      <c r="M194" s="25">
        <f t="shared" si="26"/>
        <v>718.732</v>
      </c>
    </row>
    <row r="195" spans="1:13" ht="12.75">
      <c r="A195" s="54" t="s">
        <v>59</v>
      </c>
      <c r="B195" s="1"/>
      <c r="C195" s="1"/>
      <c r="D195" s="1"/>
      <c r="E195" s="1"/>
      <c r="F195" s="1"/>
      <c r="G195" s="40"/>
      <c r="H195" s="1"/>
      <c r="I195" s="1"/>
      <c r="J195" s="1"/>
      <c r="K195" s="40"/>
      <c r="L195" s="40"/>
      <c r="M195" s="25">
        <f t="shared" si="26"/>
        <v>0</v>
      </c>
    </row>
    <row r="196" spans="1:13" ht="12.75">
      <c r="A196" s="54" t="s">
        <v>60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25">
        <f t="shared" si="26"/>
        <v>0</v>
      </c>
    </row>
    <row r="197" spans="1:13" ht="12.75">
      <c r="A197" s="54" t="s">
        <v>61</v>
      </c>
      <c r="B197" s="20"/>
      <c r="C197" s="20"/>
      <c r="D197" s="20"/>
      <c r="E197" s="42"/>
      <c r="F197" s="20">
        <v>294</v>
      </c>
      <c r="G197" s="20"/>
      <c r="H197" s="20"/>
      <c r="I197" s="20"/>
      <c r="J197" s="20"/>
      <c r="K197" s="20"/>
      <c r="L197" s="20"/>
      <c r="M197" s="25">
        <f t="shared" si="26"/>
        <v>294</v>
      </c>
    </row>
    <row r="198" spans="1:13" ht="12.75">
      <c r="A198" s="54" t="s">
        <v>62</v>
      </c>
      <c r="B198" s="1"/>
      <c r="C198" s="1"/>
      <c r="D198" s="1"/>
      <c r="E198" s="1"/>
      <c r="F198" s="20">
        <v>387.907</v>
      </c>
      <c r="G198" s="1"/>
      <c r="H198" s="1"/>
      <c r="I198" s="1"/>
      <c r="J198" s="1"/>
      <c r="K198" s="20"/>
      <c r="L198" s="20"/>
      <c r="M198" s="25">
        <f t="shared" si="26"/>
        <v>387.907</v>
      </c>
    </row>
    <row r="199" spans="1:13" ht="12.75">
      <c r="A199" s="54" t="s">
        <v>46</v>
      </c>
      <c r="B199" s="1"/>
      <c r="C199" s="1"/>
      <c r="D199" s="1"/>
      <c r="E199" s="1"/>
      <c r="F199" s="20"/>
      <c r="G199" s="1"/>
      <c r="H199" s="1"/>
      <c r="I199" s="1"/>
      <c r="J199" s="1"/>
      <c r="K199" s="20"/>
      <c r="L199" s="20"/>
      <c r="M199" s="25"/>
    </row>
    <row r="200" spans="1:13" ht="12.75">
      <c r="A200" s="58" t="s">
        <v>47</v>
      </c>
      <c r="B200" s="1"/>
      <c r="C200" s="1"/>
      <c r="D200" s="1"/>
      <c r="E200" s="1"/>
      <c r="F200" s="20"/>
      <c r="G200" s="1"/>
      <c r="H200" s="1"/>
      <c r="I200" s="1"/>
      <c r="J200" s="1"/>
      <c r="K200" s="20"/>
      <c r="L200" s="20"/>
      <c r="M200" s="25"/>
    </row>
    <row r="201" spans="1:13" ht="12.75">
      <c r="A201" s="58" t="s">
        <v>63</v>
      </c>
      <c r="B201" s="10"/>
      <c r="C201" s="10"/>
      <c r="D201" s="1"/>
      <c r="E201" s="1"/>
      <c r="F201" s="1"/>
      <c r="G201" s="1"/>
      <c r="H201" s="1"/>
      <c r="I201" s="1"/>
      <c r="J201" s="1"/>
      <c r="K201" s="1"/>
      <c r="L201" s="1"/>
      <c r="M201" s="25">
        <f aca="true" t="shared" si="28" ref="M201:M214">SUM(C201:L201)</f>
        <v>0</v>
      </c>
    </row>
    <row r="202" spans="1:13" ht="12.75">
      <c r="A202" s="58" t="s">
        <v>64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25">
        <f t="shared" si="28"/>
        <v>0</v>
      </c>
    </row>
    <row r="203" spans="1:13" ht="12.75">
      <c r="A203" s="58" t="s">
        <v>65</v>
      </c>
      <c r="B203" s="1"/>
      <c r="C203" s="1"/>
      <c r="D203" s="1"/>
      <c r="E203" s="1"/>
      <c r="F203" s="1">
        <v>10.578</v>
      </c>
      <c r="G203" s="1"/>
      <c r="H203" s="1"/>
      <c r="I203" s="1"/>
      <c r="J203" s="1"/>
      <c r="K203" s="1"/>
      <c r="L203" s="1"/>
      <c r="M203" s="25">
        <f t="shared" si="28"/>
        <v>10.578</v>
      </c>
    </row>
    <row r="204" spans="1:13" ht="12.75">
      <c r="A204" s="58" t="s">
        <v>66</v>
      </c>
      <c r="B204" s="1"/>
      <c r="C204" s="1"/>
      <c r="D204" s="1"/>
      <c r="E204" s="1"/>
      <c r="F204" s="40">
        <v>207.117</v>
      </c>
      <c r="G204" s="1"/>
      <c r="H204" s="1"/>
      <c r="I204" s="1"/>
      <c r="J204" s="1"/>
      <c r="K204" s="1"/>
      <c r="L204" s="1"/>
      <c r="M204" s="25">
        <f t="shared" si="28"/>
        <v>207.117</v>
      </c>
    </row>
    <row r="205" spans="1:13" ht="12.75">
      <c r="A205" s="58" t="s">
        <v>67</v>
      </c>
      <c r="B205" s="1"/>
      <c r="C205" s="1"/>
      <c r="D205" s="1"/>
      <c r="E205" s="1"/>
      <c r="F205" s="1">
        <v>107.778</v>
      </c>
      <c r="G205" s="1"/>
      <c r="H205" s="1"/>
      <c r="I205" s="1"/>
      <c r="J205" s="1"/>
      <c r="K205" s="1"/>
      <c r="L205" s="1"/>
      <c r="M205" s="25">
        <f t="shared" si="28"/>
        <v>107.778</v>
      </c>
    </row>
    <row r="206" spans="1:13" ht="12.75">
      <c r="A206" s="58" t="s">
        <v>68</v>
      </c>
      <c r="B206" s="1"/>
      <c r="C206" s="1"/>
      <c r="D206" s="1"/>
      <c r="E206" s="1"/>
      <c r="F206" s="1">
        <v>13.941</v>
      </c>
      <c r="G206" s="1"/>
      <c r="H206" s="1"/>
      <c r="I206" s="1"/>
      <c r="J206" s="1"/>
      <c r="K206" s="1"/>
      <c r="L206" s="1"/>
      <c r="M206" s="25">
        <f t="shared" si="28"/>
        <v>13.941</v>
      </c>
    </row>
    <row r="207" spans="1:13" ht="12.75">
      <c r="A207" s="58" t="s">
        <v>69</v>
      </c>
      <c r="B207" s="1"/>
      <c r="C207" s="1"/>
      <c r="D207" s="1"/>
      <c r="E207" s="1"/>
      <c r="F207" s="40">
        <v>1.989</v>
      </c>
      <c r="G207" s="1"/>
      <c r="H207" s="1"/>
      <c r="I207" s="1"/>
      <c r="J207" s="1"/>
      <c r="K207" s="1"/>
      <c r="L207" s="1"/>
      <c r="M207" s="25">
        <f t="shared" si="28"/>
        <v>1.989</v>
      </c>
    </row>
    <row r="208" spans="1:13" ht="12.75">
      <c r="A208" s="10" t="s">
        <v>2</v>
      </c>
      <c r="B208" s="1"/>
      <c r="C208" s="1"/>
      <c r="D208" s="1"/>
      <c r="E208" s="1"/>
      <c r="F208" s="1">
        <v>773.448</v>
      </c>
      <c r="G208" s="1"/>
      <c r="H208" s="1"/>
      <c r="I208" s="1"/>
      <c r="J208" s="1"/>
      <c r="K208" s="1"/>
      <c r="L208" s="1"/>
      <c r="M208" s="25">
        <f t="shared" si="28"/>
        <v>773.448</v>
      </c>
    </row>
    <row r="209" spans="1:13" ht="12.75">
      <c r="A209" s="10" t="s">
        <v>3</v>
      </c>
      <c r="B209" s="1"/>
      <c r="C209" s="1"/>
      <c r="D209" s="1"/>
      <c r="E209" s="1"/>
      <c r="F209" s="1">
        <v>231.652</v>
      </c>
      <c r="G209" s="1"/>
      <c r="H209" s="1"/>
      <c r="I209" s="1"/>
      <c r="J209" s="1"/>
      <c r="K209" s="1"/>
      <c r="L209" s="1"/>
      <c r="M209" s="25">
        <f t="shared" si="28"/>
        <v>231.652</v>
      </c>
    </row>
    <row r="210" spans="1:13" ht="12.75">
      <c r="A210" s="10" t="s">
        <v>4</v>
      </c>
      <c r="B210" s="1"/>
      <c r="C210" s="1"/>
      <c r="D210" s="1"/>
      <c r="E210" s="1"/>
      <c r="F210" s="1">
        <v>0.384</v>
      </c>
      <c r="G210" s="1"/>
      <c r="H210" s="5"/>
      <c r="I210" s="1"/>
      <c r="J210" s="1"/>
      <c r="K210" s="1"/>
      <c r="L210" s="1"/>
      <c r="M210" s="25">
        <f t="shared" si="28"/>
        <v>0.384</v>
      </c>
    </row>
    <row r="211" spans="1:13" ht="12.75">
      <c r="A211" s="10" t="s">
        <v>17</v>
      </c>
      <c r="B211" s="1"/>
      <c r="C211" s="1"/>
      <c r="D211" s="1"/>
      <c r="E211" s="1"/>
      <c r="F211" s="1">
        <v>0</v>
      </c>
      <c r="G211" s="6"/>
      <c r="H211" s="1"/>
      <c r="I211" s="1"/>
      <c r="J211" s="1"/>
      <c r="K211" s="1"/>
      <c r="L211" s="1"/>
      <c r="M211" s="25">
        <f t="shared" si="28"/>
        <v>0</v>
      </c>
    </row>
    <row r="212" spans="1:13" ht="12.75">
      <c r="A212" s="10" t="s">
        <v>18</v>
      </c>
      <c r="B212" s="1"/>
      <c r="C212" s="1"/>
      <c r="D212" s="1"/>
      <c r="E212" s="1"/>
      <c r="F212" s="1">
        <v>302.098</v>
      </c>
      <c r="G212" s="1"/>
      <c r="H212" s="1"/>
      <c r="I212" s="1"/>
      <c r="J212" s="1"/>
      <c r="K212" s="1"/>
      <c r="L212" s="1"/>
      <c r="M212" s="25">
        <f t="shared" si="28"/>
        <v>302.098</v>
      </c>
    </row>
    <row r="213" spans="1:13" ht="12.75">
      <c r="A213" s="10" t="s">
        <v>78</v>
      </c>
      <c r="B213" s="1"/>
      <c r="C213" s="1"/>
      <c r="D213" s="1"/>
      <c r="E213" s="1"/>
      <c r="F213" s="1">
        <v>34</v>
      </c>
      <c r="G213" s="1"/>
      <c r="H213" s="1"/>
      <c r="I213" s="1"/>
      <c r="J213" s="1"/>
      <c r="K213" s="1"/>
      <c r="L213" s="1"/>
      <c r="M213" s="25">
        <f t="shared" si="28"/>
        <v>34</v>
      </c>
    </row>
    <row r="214" spans="1:13" ht="12.75">
      <c r="A214" s="10" t="s">
        <v>72</v>
      </c>
      <c r="B214" s="1"/>
      <c r="C214" s="1"/>
      <c r="D214" s="1"/>
      <c r="E214" s="1"/>
      <c r="F214" s="40">
        <v>0</v>
      </c>
      <c r="G214" s="1"/>
      <c r="H214" s="1"/>
      <c r="I214" s="1"/>
      <c r="J214" s="1"/>
      <c r="K214" s="1"/>
      <c r="L214" s="1"/>
      <c r="M214" s="25">
        <f t="shared" si="28"/>
        <v>0</v>
      </c>
    </row>
    <row r="215" spans="1:13" ht="12.75">
      <c r="A215" s="2" t="s">
        <v>39</v>
      </c>
      <c r="B215" s="31" t="e">
        <f aca="true" t="shared" si="29" ref="B215:M215">B193/B192</f>
        <v>#DIV/0!</v>
      </c>
      <c r="C215" s="31" t="e">
        <f t="shared" si="29"/>
        <v>#DIV/0!</v>
      </c>
      <c r="D215" s="31" t="e">
        <f t="shared" si="29"/>
        <v>#DIV/0!</v>
      </c>
      <c r="E215" s="31" t="e">
        <f t="shared" si="29"/>
        <v>#DIV/0!</v>
      </c>
      <c r="F215" s="31">
        <f t="shared" si="29"/>
        <v>7319.055062166963</v>
      </c>
      <c r="G215" s="31" t="e">
        <f t="shared" si="29"/>
        <v>#DIV/0!</v>
      </c>
      <c r="H215" s="31" t="e">
        <f t="shared" si="29"/>
        <v>#DIV/0!</v>
      </c>
      <c r="I215" s="31" t="e">
        <f t="shared" si="29"/>
        <v>#DIV/0!</v>
      </c>
      <c r="J215" s="31" t="e">
        <f t="shared" si="29"/>
        <v>#DIV/0!</v>
      </c>
      <c r="K215" s="31" t="e">
        <f t="shared" si="29"/>
        <v>#DIV/0!</v>
      </c>
      <c r="L215" s="31" t="e">
        <f t="shared" si="29"/>
        <v>#DIV/0!</v>
      </c>
      <c r="M215" s="31">
        <f t="shared" si="29"/>
        <v>7319.055062166963</v>
      </c>
    </row>
    <row r="216" spans="1:13" ht="12.75">
      <c r="A216" s="15" t="s">
        <v>7</v>
      </c>
      <c r="B216" s="32"/>
      <c r="C216" s="32"/>
      <c r="D216" s="32"/>
      <c r="E216" s="31"/>
      <c r="F216" s="32">
        <v>6721.01</v>
      </c>
      <c r="G216" s="31"/>
      <c r="H216" s="31"/>
      <c r="I216" s="31"/>
      <c r="J216" s="32"/>
      <c r="K216" s="32"/>
      <c r="L216" s="32"/>
      <c r="M216" s="32"/>
    </row>
    <row r="217" spans="1:13" ht="12.75">
      <c r="A217" s="10" t="s">
        <v>12</v>
      </c>
      <c r="B217" s="1"/>
      <c r="C217" s="1"/>
      <c r="D217" s="1"/>
      <c r="E217" s="31"/>
      <c r="F217" s="1"/>
      <c r="G217" s="31"/>
      <c r="H217" s="31"/>
      <c r="I217" s="7"/>
      <c r="J217" s="1"/>
      <c r="K217" s="1"/>
      <c r="L217" s="1"/>
      <c r="M217" s="1"/>
    </row>
    <row r="218" spans="1:13" ht="12.75">
      <c r="A218" s="10" t="s">
        <v>13</v>
      </c>
      <c r="B218" s="1"/>
      <c r="C218" s="1"/>
      <c r="D218" s="1"/>
      <c r="E218" s="31"/>
      <c r="F218" s="32">
        <v>7930.79</v>
      </c>
      <c r="G218" s="31"/>
      <c r="H218" s="31"/>
      <c r="I218" s="31"/>
      <c r="J218" s="1"/>
      <c r="K218" s="1"/>
      <c r="L218" s="1"/>
      <c r="M218" s="1"/>
    </row>
    <row r="219" spans="1:13" ht="12.75">
      <c r="A219" s="10" t="s">
        <v>14</v>
      </c>
      <c r="B219" s="7"/>
      <c r="C219" s="7"/>
      <c r="D219" s="1"/>
      <c r="E219" s="31"/>
      <c r="F219" s="32">
        <v>7930.79</v>
      </c>
      <c r="G219" s="31"/>
      <c r="H219" s="31"/>
      <c r="I219" s="7"/>
      <c r="J219" s="1"/>
      <c r="K219" s="1"/>
      <c r="L219" s="1"/>
      <c r="M219" s="1"/>
    </row>
    <row r="220" spans="1:13" ht="12.75">
      <c r="A220" s="8" t="s">
        <v>22</v>
      </c>
      <c r="B220" s="28">
        <f aca="true" t="shared" si="30" ref="B220:J220">B221+B222+B223</f>
        <v>0</v>
      </c>
      <c r="C220" s="28">
        <f t="shared" si="30"/>
        <v>0</v>
      </c>
      <c r="D220" s="28">
        <f t="shared" si="30"/>
        <v>0</v>
      </c>
      <c r="E220" s="28">
        <f t="shared" si="30"/>
        <v>0</v>
      </c>
      <c r="F220" s="61">
        <f t="shared" si="30"/>
        <v>1564.1104037999999</v>
      </c>
      <c r="G220" s="28">
        <f t="shared" si="30"/>
        <v>0</v>
      </c>
      <c r="H220" s="28">
        <f t="shared" si="30"/>
        <v>0</v>
      </c>
      <c r="I220" s="28">
        <f t="shared" si="30"/>
        <v>0</v>
      </c>
      <c r="J220" s="28">
        <f t="shared" si="30"/>
        <v>0</v>
      </c>
      <c r="K220" s="28">
        <f>SUM(K221:K223)</f>
        <v>0</v>
      </c>
      <c r="L220" s="28">
        <f>SUM(L221:L223)</f>
        <v>0</v>
      </c>
      <c r="M220" s="28">
        <f>SUM(C220:L220)</f>
        <v>1564.1104037999999</v>
      </c>
    </row>
    <row r="221" spans="1:13" ht="12.75">
      <c r="A221" s="10" t="s">
        <v>8</v>
      </c>
      <c r="B221" s="5"/>
      <c r="C221" s="5"/>
      <c r="D221" s="5"/>
      <c r="E221" s="5">
        <f aca="true" t="shared" si="31" ref="E221:L221">E217*E172</f>
        <v>0</v>
      </c>
      <c r="F221" s="5">
        <f t="shared" si="31"/>
        <v>0</v>
      </c>
      <c r="G221" s="5">
        <f t="shared" si="31"/>
        <v>0</v>
      </c>
      <c r="H221" s="5">
        <f t="shared" si="31"/>
        <v>0</v>
      </c>
      <c r="I221" s="5">
        <f t="shared" si="31"/>
        <v>0</v>
      </c>
      <c r="J221" s="41">
        <f t="shared" si="31"/>
        <v>0</v>
      </c>
      <c r="K221" s="41">
        <f t="shared" si="31"/>
        <v>0</v>
      </c>
      <c r="L221" s="41">
        <f t="shared" si="31"/>
        <v>0</v>
      </c>
      <c r="M221" s="5">
        <f>SUM(C221:L221)</f>
        <v>0</v>
      </c>
    </row>
    <row r="222" spans="1:13" ht="12.75">
      <c r="A222" s="10" t="s">
        <v>9</v>
      </c>
      <c r="B222" s="5">
        <f aca="true" t="shared" si="32" ref="B222:L222">B218*B181</f>
        <v>0</v>
      </c>
      <c r="C222" s="5">
        <f t="shared" si="32"/>
        <v>0</v>
      </c>
      <c r="D222" s="5">
        <f t="shared" si="32"/>
        <v>0</v>
      </c>
      <c r="E222" s="5">
        <f t="shared" si="32"/>
        <v>0</v>
      </c>
      <c r="F222" s="62">
        <f t="shared" si="32"/>
        <v>1523.3461432</v>
      </c>
      <c r="G222" s="5">
        <f t="shared" si="32"/>
        <v>0</v>
      </c>
      <c r="H222" s="5">
        <f t="shared" si="32"/>
        <v>0</v>
      </c>
      <c r="I222" s="5">
        <f t="shared" si="32"/>
        <v>0</v>
      </c>
      <c r="J222" s="5">
        <f t="shared" si="32"/>
        <v>0</v>
      </c>
      <c r="K222" s="5">
        <f t="shared" si="32"/>
        <v>0</v>
      </c>
      <c r="L222" s="5">
        <f t="shared" si="32"/>
        <v>0</v>
      </c>
      <c r="M222" s="5">
        <f>SUM(C222:L222)</f>
        <v>1523.3461432</v>
      </c>
    </row>
    <row r="223" spans="1:13" ht="12.75">
      <c r="A223" s="10" t="s">
        <v>10</v>
      </c>
      <c r="B223" s="5">
        <f>B219*B187</f>
        <v>0</v>
      </c>
      <c r="C223" s="5">
        <f>C219*C187</f>
        <v>0</v>
      </c>
      <c r="D223" s="5">
        <f>D219*D187</f>
        <v>0</v>
      </c>
      <c r="E223" s="5">
        <f aca="true" t="shared" si="33" ref="E223:L223">E219*E187</f>
        <v>0</v>
      </c>
      <c r="F223" s="40">
        <f t="shared" si="33"/>
        <v>40.7642606</v>
      </c>
      <c r="G223" s="5">
        <f t="shared" si="33"/>
        <v>0</v>
      </c>
      <c r="H223" s="5">
        <f t="shared" si="33"/>
        <v>0</v>
      </c>
      <c r="I223" s="5">
        <f t="shared" si="33"/>
        <v>0</v>
      </c>
      <c r="J223" s="5">
        <f t="shared" si="33"/>
        <v>0</v>
      </c>
      <c r="K223" s="5">
        <f t="shared" si="33"/>
        <v>0</v>
      </c>
      <c r="L223" s="5">
        <f t="shared" si="33"/>
        <v>0</v>
      </c>
      <c r="M223" s="5">
        <f>SUM(C223:L223)</f>
        <v>40.7642606</v>
      </c>
    </row>
    <row r="224" spans="1:13" ht="12.75">
      <c r="A224" s="71" t="s">
        <v>45</v>
      </c>
      <c r="B224" s="75"/>
      <c r="C224" s="75"/>
      <c r="D224" s="73"/>
      <c r="E224" s="78"/>
      <c r="F224" s="78"/>
      <c r="G224" s="78"/>
      <c r="H224" s="82"/>
      <c r="I224" s="82"/>
      <c r="J224" s="82"/>
      <c r="K224" s="82"/>
      <c r="L224" s="82"/>
      <c r="M224" s="80">
        <f>SUM(C224:L225)</f>
        <v>0</v>
      </c>
    </row>
    <row r="225" spans="1:13" ht="12.75">
      <c r="A225" s="72"/>
      <c r="B225" s="76"/>
      <c r="C225" s="76"/>
      <c r="D225" s="74"/>
      <c r="E225" s="79"/>
      <c r="F225" s="79"/>
      <c r="G225" s="79"/>
      <c r="H225" s="83"/>
      <c r="I225" s="83"/>
      <c r="J225" s="83"/>
      <c r="K225" s="83"/>
      <c r="L225" s="83"/>
      <c r="M225" s="81"/>
    </row>
    <row r="226" spans="1:13" ht="12.75">
      <c r="A226" s="9" t="s">
        <v>5</v>
      </c>
      <c r="B226" s="1"/>
      <c r="C226" s="1"/>
      <c r="D226" s="1"/>
      <c r="E226" s="20"/>
      <c r="F226" s="20"/>
      <c r="G226" s="42"/>
      <c r="H226" s="20"/>
      <c r="I226" s="20"/>
      <c r="J226" s="20"/>
      <c r="K226" s="20"/>
      <c r="L226" s="1"/>
      <c r="M226" s="5">
        <f aca="true" t="shared" si="34" ref="M226:M231">SUM(C226:L226)</f>
        <v>0</v>
      </c>
    </row>
    <row r="227" spans="1:13" ht="12.75">
      <c r="A227" s="15" t="s">
        <v>32</v>
      </c>
      <c r="B227" s="1">
        <f>B228+B229+B230</f>
        <v>0</v>
      </c>
      <c r="C227" s="1">
        <f>C228+C229+C230</f>
        <v>0</v>
      </c>
      <c r="D227" s="1">
        <f>D228+D229+D230</f>
        <v>0</v>
      </c>
      <c r="E227" s="1">
        <f>E228+E229+E230</f>
        <v>0</v>
      </c>
      <c r="F227" s="1">
        <f>SUM(F228:F230)</f>
        <v>1495.1589999999999</v>
      </c>
      <c r="G227" s="1">
        <f>SUM(G228:G230)</f>
        <v>0</v>
      </c>
      <c r="H227" s="1">
        <f>H228+H229+H230</f>
        <v>0</v>
      </c>
      <c r="I227" s="1">
        <f>I228+I229+I230</f>
        <v>0</v>
      </c>
      <c r="J227" s="1">
        <f>J228+J229+J230</f>
        <v>0</v>
      </c>
      <c r="K227" s="1">
        <f>SUM(K228:K230)</f>
        <v>0</v>
      </c>
      <c r="L227" s="1">
        <f>SUM(L228:L230)</f>
        <v>0</v>
      </c>
      <c r="M227" s="5">
        <f t="shared" si="34"/>
        <v>1495.1589999999999</v>
      </c>
    </row>
    <row r="228" spans="1:13" ht="12.75">
      <c r="A228" s="10" t="s">
        <v>8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5">
        <f t="shared" si="34"/>
        <v>0</v>
      </c>
    </row>
    <row r="229" spans="1:13" ht="12.75">
      <c r="A229" s="10" t="s">
        <v>9</v>
      </c>
      <c r="B229" s="1"/>
      <c r="C229" s="1"/>
      <c r="D229" s="1"/>
      <c r="E229" s="1"/>
      <c r="F229" s="1">
        <v>1469.78</v>
      </c>
      <c r="G229" s="1"/>
      <c r="H229" s="1"/>
      <c r="I229" s="1"/>
      <c r="J229" s="1"/>
      <c r="K229" s="1"/>
      <c r="L229" s="1"/>
      <c r="M229" s="5">
        <f t="shared" si="34"/>
        <v>1469.78</v>
      </c>
    </row>
    <row r="230" spans="1:13" ht="12.75">
      <c r="A230" s="10" t="s">
        <v>10</v>
      </c>
      <c r="B230" s="1"/>
      <c r="C230" s="1"/>
      <c r="D230" s="1"/>
      <c r="E230" s="1"/>
      <c r="F230" s="40">
        <v>25.379</v>
      </c>
      <c r="G230" s="1"/>
      <c r="H230" s="1"/>
      <c r="I230" s="1"/>
      <c r="J230" s="1"/>
      <c r="K230" s="1"/>
      <c r="L230" s="1"/>
      <c r="M230" s="5">
        <f t="shared" si="34"/>
        <v>25.379</v>
      </c>
    </row>
    <row r="231" spans="1:13" ht="12.75">
      <c r="A231" s="11" t="s">
        <v>6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5">
        <f t="shared" si="34"/>
        <v>0</v>
      </c>
    </row>
    <row r="232" spans="1:13" ht="12.75">
      <c r="A232" s="11" t="s">
        <v>70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5"/>
    </row>
    <row r="233" spans="1:13" ht="12.75">
      <c r="A233" s="10" t="s">
        <v>23</v>
      </c>
      <c r="B233" s="1">
        <f aca="true" t="shared" si="35" ref="B233:L233">SUM(B234:B237)</f>
        <v>0</v>
      </c>
      <c r="C233" s="1">
        <f t="shared" si="35"/>
        <v>0</v>
      </c>
      <c r="D233" s="53">
        <f t="shared" si="35"/>
        <v>0</v>
      </c>
      <c r="E233" s="34">
        <f t="shared" si="35"/>
        <v>0</v>
      </c>
      <c r="F233" s="40">
        <v>1</v>
      </c>
      <c r="G233" s="1">
        <f t="shared" si="35"/>
        <v>0</v>
      </c>
      <c r="H233" s="1">
        <f t="shared" si="35"/>
        <v>0</v>
      </c>
      <c r="I233" s="1">
        <f t="shared" si="35"/>
        <v>0</v>
      </c>
      <c r="J233" s="1">
        <f t="shared" si="35"/>
        <v>0</v>
      </c>
      <c r="K233" s="1">
        <f t="shared" si="35"/>
        <v>0</v>
      </c>
      <c r="L233" s="1">
        <f t="shared" si="35"/>
        <v>0</v>
      </c>
      <c r="M233" s="1">
        <f aca="true" t="shared" si="36" ref="M233:M239">SUM(C233:L233)</f>
        <v>1</v>
      </c>
    </row>
    <row r="234" spans="1:13" ht="12.75">
      <c r="A234" s="10" t="s">
        <v>8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>
        <f t="shared" si="36"/>
        <v>0</v>
      </c>
    </row>
    <row r="235" spans="1:13" ht="12.75">
      <c r="A235" s="10" t="s">
        <v>9</v>
      </c>
      <c r="B235" s="1"/>
      <c r="C235" s="1"/>
      <c r="D235" s="1"/>
      <c r="E235" s="1"/>
      <c r="F235" s="40">
        <f>F222-F229</f>
        <v>53.56614319999994</v>
      </c>
      <c r="G235" s="1"/>
      <c r="H235" s="1"/>
      <c r="I235" s="1"/>
      <c r="J235" s="1"/>
      <c r="K235" s="1"/>
      <c r="L235" s="1"/>
      <c r="M235" s="1">
        <f t="shared" si="36"/>
        <v>53.56614319999994</v>
      </c>
    </row>
    <row r="236" spans="1:13" ht="12.75">
      <c r="A236" s="10" t="s">
        <v>20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>
        <f t="shared" si="36"/>
        <v>0</v>
      </c>
    </row>
    <row r="237" spans="1:13" ht="12.75">
      <c r="A237" s="10" t="s">
        <v>10</v>
      </c>
      <c r="B237" s="1"/>
      <c r="C237" s="1"/>
      <c r="D237" s="1"/>
      <c r="E237" s="1"/>
      <c r="F237" s="40">
        <f>F223-F230</f>
        <v>15.385260599999999</v>
      </c>
      <c r="G237" s="1"/>
      <c r="H237" s="1"/>
      <c r="I237" s="1"/>
      <c r="J237" s="1"/>
      <c r="K237" s="1"/>
      <c r="L237" s="1"/>
      <c r="M237" s="1">
        <f t="shared" si="36"/>
        <v>15.385260599999999</v>
      </c>
    </row>
    <row r="238" spans="1:13" ht="12.75">
      <c r="A238" s="10" t="s">
        <v>21</v>
      </c>
      <c r="B238" s="5">
        <f>B220</f>
        <v>0</v>
      </c>
      <c r="C238" s="5">
        <f>C220</f>
        <v>0</v>
      </c>
      <c r="D238" s="5">
        <f>D220</f>
        <v>0</v>
      </c>
      <c r="E238" s="5">
        <f>E220</f>
        <v>0</v>
      </c>
      <c r="F238" s="40">
        <f>F220/1.18</f>
        <v>1325.5172913559322</v>
      </c>
      <c r="G238" s="5">
        <f aca="true" t="shared" si="37" ref="G238:L238">G220</f>
        <v>0</v>
      </c>
      <c r="H238" s="5">
        <f t="shared" si="37"/>
        <v>0</v>
      </c>
      <c r="I238" s="5">
        <f t="shared" si="37"/>
        <v>0</v>
      </c>
      <c r="J238" s="5">
        <f t="shared" si="37"/>
        <v>0</v>
      </c>
      <c r="K238" s="5">
        <f t="shared" si="37"/>
        <v>0</v>
      </c>
      <c r="L238" s="5">
        <f t="shared" si="37"/>
        <v>0</v>
      </c>
      <c r="M238" s="1">
        <f t="shared" si="36"/>
        <v>1325.5172913559322</v>
      </c>
    </row>
    <row r="239" spans="1:13" ht="12.75">
      <c r="A239" s="39" t="s">
        <v>42</v>
      </c>
      <c r="B239" s="52">
        <f>(B220+B224)-B193</f>
        <v>0</v>
      </c>
      <c r="C239" s="52">
        <f>(C220+C224)-C193</f>
        <v>0</v>
      </c>
      <c r="D239" s="52">
        <f>(D220+D224)-D193</f>
        <v>0</v>
      </c>
      <c r="E239" s="52">
        <f>(E220+E224)-E193</f>
        <v>0</v>
      </c>
      <c r="F239" s="63">
        <f>((F220/1.18)+F224)-F193</f>
        <v>-734.7967086440676</v>
      </c>
      <c r="G239" s="52">
        <f>((G220/1.18)+G224)-G193</f>
        <v>0</v>
      </c>
      <c r="H239" s="52">
        <f>(H220+H224)-H193</f>
        <v>0</v>
      </c>
      <c r="I239" s="52">
        <f>(I220+I224)-I193</f>
        <v>0</v>
      </c>
      <c r="J239" s="52">
        <f>((J220/1.18)+J224)-J193</f>
        <v>0</v>
      </c>
      <c r="K239" s="52">
        <f>(K220+K224)-K193</f>
        <v>0</v>
      </c>
      <c r="L239" s="52">
        <f>(L220+L224)-L193</f>
        <v>0</v>
      </c>
      <c r="M239" s="38">
        <f t="shared" si="36"/>
        <v>-734.7967086440676</v>
      </c>
    </row>
    <row r="240" spans="1:13" ht="12.75">
      <c r="A240" s="35"/>
      <c r="B240" s="36"/>
      <c r="C240" s="36"/>
      <c r="D240" s="36"/>
      <c r="E240" s="36"/>
      <c r="F240" s="36"/>
      <c r="G240" s="46"/>
      <c r="H240" s="36"/>
      <c r="I240" s="36"/>
      <c r="J240" s="36"/>
      <c r="K240" s="46"/>
      <c r="L240" s="46"/>
      <c r="M240" s="37"/>
    </row>
    <row r="241" spans="2:5" ht="12.75">
      <c r="B241" s="69" t="s">
        <v>27</v>
      </c>
      <c r="C241" s="69"/>
      <c r="D241" s="69"/>
      <c r="E241" t="s">
        <v>74</v>
      </c>
    </row>
    <row r="242" spans="2:12" ht="12.75">
      <c r="B242" s="70" t="s">
        <v>28</v>
      </c>
      <c r="C242" s="70"/>
      <c r="D242" s="70"/>
      <c r="E242" s="49" t="s">
        <v>75</v>
      </c>
      <c r="F242" s="49"/>
      <c r="G242" s="49"/>
      <c r="H242" s="49"/>
      <c r="I242" s="49"/>
      <c r="J242" s="49"/>
      <c r="K242" s="49"/>
      <c r="L242" s="49"/>
    </row>
    <row r="243" spans="2:12" ht="12.75">
      <c r="B243" s="49" t="s">
        <v>75</v>
      </c>
      <c r="C243" t="s">
        <v>30</v>
      </c>
      <c r="D243" t="s">
        <v>76</v>
      </c>
      <c r="E243" s="49"/>
      <c r="F243" s="49"/>
      <c r="G243" s="49"/>
      <c r="H243" s="49"/>
      <c r="I243" s="49"/>
      <c r="J243" s="49"/>
      <c r="K243" s="49"/>
      <c r="L243" s="49"/>
    </row>
  </sheetData>
  <sheetProtection/>
  <mergeCells count="47">
    <mergeCell ref="B79:D79"/>
    <mergeCell ref="B80:D80"/>
    <mergeCell ref="A62:A63"/>
    <mergeCell ref="D62:D63"/>
    <mergeCell ref="C62:C63"/>
    <mergeCell ref="B62:B63"/>
    <mergeCell ref="C1:M1"/>
    <mergeCell ref="F62:F63"/>
    <mergeCell ref="M62:M63"/>
    <mergeCell ref="G62:G63"/>
    <mergeCell ref="K62:K63"/>
    <mergeCell ref="I62:I63"/>
    <mergeCell ref="L62:L63"/>
    <mergeCell ref="J62:J63"/>
    <mergeCell ref="H62:H63"/>
    <mergeCell ref="E62:E63"/>
    <mergeCell ref="L143:L144"/>
    <mergeCell ref="M143:M144"/>
    <mergeCell ref="C82:M82"/>
    <mergeCell ref="A143:A144"/>
    <mergeCell ref="B143:B144"/>
    <mergeCell ref="C143:C144"/>
    <mergeCell ref="D143:D144"/>
    <mergeCell ref="E143:E144"/>
    <mergeCell ref="F143:F144"/>
    <mergeCell ref="G143:G144"/>
    <mergeCell ref="B160:D160"/>
    <mergeCell ref="B161:D161"/>
    <mergeCell ref="J143:J144"/>
    <mergeCell ref="K143:K144"/>
    <mergeCell ref="H143:H144"/>
    <mergeCell ref="I143:I144"/>
    <mergeCell ref="L224:L225"/>
    <mergeCell ref="M224:M225"/>
    <mergeCell ref="A224:A225"/>
    <mergeCell ref="B224:B225"/>
    <mergeCell ref="C224:C225"/>
    <mergeCell ref="D224:D225"/>
    <mergeCell ref="E224:E225"/>
    <mergeCell ref="F224:F225"/>
    <mergeCell ref="G224:G225"/>
    <mergeCell ref="B241:D241"/>
    <mergeCell ref="B242:D242"/>
    <mergeCell ref="J224:J225"/>
    <mergeCell ref="K224:K225"/>
    <mergeCell ref="H224:H225"/>
    <mergeCell ref="I224:I225"/>
  </mergeCells>
  <printOptions/>
  <pageMargins left="0.1968503937007874" right="0" top="0.5905511811023623" bottom="0.3937007874015748" header="0.3937007874015748" footer="0.2755905511811024"/>
  <pageSetup fitToHeight="1" fitToWidth="1" horizontalDpi="300" verticalDpi="300" orientation="portrait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Анжелика</dc:creator>
  <cp:keywords/>
  <dc:description/>
  <cp:lastModifiedBy> </cp:lastModifiedBy>
  <cp:lastPrinted>2012-07-19T05:18:19Z</cp:lastPrinted>
  <dcterms:created xsi:type="dcterms:W3CDTF">2003-01-21T07:12:39Z</dcterms:created>
  <dcterms:modified xsi:type="dcterms:W3CDTF">2012-10-31T20:22:11Z</dcterms:modified>
  <cp:category/>
  <cp:version/>
  <cp:contentType/>
  <cp:contentStatus/>
</cp:coreProperties>
</file>